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Kanalizace MŠ Milenov\"/>
    </mc:Choice>
  </mc:AlternateContent>
  <xr:revisionPtr revIDLastSave="0" documentId="8_{A328D114-6A30-42A9-A1C2-FD0D518D1252}" xr6:coauthVersionLast="38" xr6:coauthVersionMax="38" xr10:uidLastSave="{00000000-0000-0000-0000-000000000000}"/>
  <bookViews>
    <workbookView xWindow="0" yWindow="0" windowWidth="21600" windowHeight="9525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Pol'!$A$1:$U$74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1" i="1" l="1"/>
  <c r="AC64" i="12"/>
  <c r="F39" i="1" s="1"/>
  <c r="BA42" i="12"/>
  <c r="BA40" i="12"/>
  <c r="BA37" i="12"/>
  <c r="BA36" i="12"/>
  <c r="BA19" i="12"/>
  <c r="BA14" i="12"/>
  <c r="G9" i="12"/>
  <c r="M9" i="12" s="1"/>
  <c r="I9" i="12"/>
  <c r="K9" i="12"/>
  <c r="O9" i="12"/>
  <c r="Q9" i="12"/>
  <c r="U9" i="12"/>
  <c r="G12" i="12"/>
  <c r="M12" i="12" s="1"/>
  <c r="I12" i="12"/>
  <c r="K12" i="12"/>
  <c r="O12" i="12"/>
  <c r="Q12" i="12"/>
  <c r="U12" i="12"/>
  <c r="G15" i="12"/>
  <c r="I15" i="12"/>
  <c r="K15" i="12"/>
  <c r="M15" i="12"/>
  <c r="O15" i="12"/>
  <c r="Q15" i="12"/>
  <c r="U15" i="12"/>
  <c r="G16" i="12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21" i="12"/>
  <c r="I21" i="12"/>
  <c r="K21" i="12"/>
  <c r="M21" i="12"/>
  <c r="O21" i="12"/>
  <c r="Q21" i="12"/>
  <c r="U21" i="12"/>
  <c r="G22" i="12"/>
  <c r="M22" i="12" s="1"/>
  <c r="I22" i="12"/>
  <c r="K22" i="12"/>
  <c r="O22" i="12"/>
  <c r="Q22" i="12"/>
  <c r="U22" i="12"/>
  <c r="G23" i="12"/>
  <c r="M23" i="12" s="1"/>
  <c r="I23" i="12"/>
  <c r="K23" i="12"/>
  <c r="O23" i="12"/>
  <c r="Q23" i="12"/>
  <c r="U23" i="12"/>
  <c r="G24" i="12"/>
  <c r="M24" i="12" s="1"/>
  <c r="I24" i="12"/>
  <c r="K24" i="12"/>
  <c r="O24" i="12"/>
  <c r="Q24" i="12"/>
  <c r="U24" i="12"/>
  <c r="G25" i="12"/>
  <c r="I25" i="12"/>
  <c r="K25" i="12"/>
  <c r="M25" i="12"/>
  <c r="O25" i="12"/>
  <c r="Q25" i="12"/>
  <c r="U25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I29" i="12"/>
  <c r="K29" i="12"/>
  <c r="M29" i="12"/>
  <c r="O29" i="12"/>
  <c r="Q29" i="12"/>
  <c r="U29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3" i="12"/>
  <c r="I33" i="12"/>
  <c r="K33" i="12"/>
  <c r="M33" i="12"/>
  <c r="O33" i="12"/>
  <c r="Q33" i="12"/>
  <c r="U33" i="12"/>
  <c r="G34" i="12"/>
  <c r="I34" i="12"/>
  <c r="K34" i="12"/>
  <c r="O34" i="12"/>
  <c r="Q34" i="12"/>
  <c r="U34" i="12"/>
  <c r="G35" i="12"/>
  <c r="M35" i="12" s="1"/>
  <c r="I35" i="12"/>
  <c r="K35" i="12"/>
  <c r="O35" i="12"/>
  <c r="Q35" i="12"/>
  <c r="U35" i="12"/>
  <c r="G38" i="12"/>
  <c r="M38" i="12" s="1"/>
  <c r="I38" i="12"/>
  <c r="K38" i="12"/>
  <c r="O38" i="12"/>
  <c r="Q38" i="12"/>
  <c r="U38" i="12"/>
  <c r="G39" i="12"/>
  <c r="I39" i="12"/>
  <c r="K39" i="12"/>
  <c r="M39" i="12"/>
  <c r="O39" i="12"/>
  <c r="Q39" i="12"/>
  <c r="U39" i="12"/>
  <c r="G41" i="12"/>
  <c r="M41" i="12" s="1"/>
  <c r="I41" i="12"/>
  <c r="K41" i="12"/>
  <c r="O41" i="12"/>
  <c r="Q41" i="12"/>
  <c r="U41" i="12"/>
  <c r="G43" i="12"/>
  <c r="M43" i="12" s="1"/>
  <c r="I43" i="12"/>
  <c r="K43" i="12"/>
  <c r="O43" i="12"/>
  <c r="Q43" i="12"/>
  <c r="U43" i="12"/>
  <c r="G46" i="12"/>
  <c r="M46" i="12" s="1"/>
  <c r="I46" i="12"/>
  <c r="K46" i="12"/>
  <c r="O46" i="12"/>
  <c r="Q46" i="12"/>
  <c r="U46" i="12"/>
  <c r="G47" i="12"/>
  <c r="I47" i="12"/>
  <c r="K47" i="12"/>
  <c r="M47" i="12"/>
  <c r="O47" i="12"/>
  <c r="Q47" i="12"/>
  <c r="U47" i="12"/>
  <c r="G48" i="12"/>
  <c r="M48" i="12" s="1"/>
  <c r="I48" i="12"/>
  <c r="K48" i="12"/>
  <c r="O48" i="12"/>
  <c r="Q48" i="12"/>
  <c r="U48" i="12"/>
  <c r="G49" i="12"/>
  <c r="M49" i="12" s="1"/>
  <c r="I49" i="12"/>
  <c r="K49" i="12"/>
  <c r="O49" i="12"/>
  <c r="Q49" i="12"/>
  <c r="U49" i="12"/>
  <c r="G50" i="12"/>
  <c r="M50" i="12" s="1"/>
  <c r="I50" i="12"/>
  <c r="K50" i="12"/>
  <c r="O50" i="12"/>
  <c r="Q50" i="12"/>
  <c r="U50" i="12"/>
  <c r="Q51" i="12"/>
  <c r="G52" i="12"/>
  <c r="G51" i="12" s="1"/>
  <c r="I52" i="12"/>
  <c r="I51" i="12" s="1"/>
  <c r="K52" i="12"/>
  <c r="K51" i="12" s="1"/>
  <c r="O52" i="12"/>
  <c r="O51" i="12" s="1"/>
  <c r="Q52" i="12"/>
  <c r="U52" i="12"/>
  <c r="U51" i="12" s="1"/>
  <c r="G55" i="12"/>
  <c r="M55" i="12" s="1"/>
  <c r="I55" i="12"/>
  <c r="K55" i="12"/>
  <c r="O55" i="12"/>
  <c r="O54" i="12" s="1"/>
  <c r="Q55" i="12"/>
  <c r="U55" i="12"/>
  <c r="U54" i="12" s="1"/>
  <c r="G57" i="12"/>
  <c r="I57" i="12"/>
  <c r="I54" i="12" s="1"/>
  <c r="K57" i="12"/>
  <c r="M57" i="12"/>
  <c r="O57" i="12"/>
  <c r="Q57" i="12"/>
  <c r="Q54" i="12" s="1"/>
  <c r="U57" i="12"/>
  <c r="G60" i="12"/>
  <c r="I60" i="12"/>
  <c r="I59" i="12" s="1"/>
  <c r="K60" i="12"/>
  <c r="M60" i="12"/>
  <c r="O60" i="12"/>
  <c r="Q60" i="12"/>
  <c r="U60" i="12"/>
  <c r="G61" i="12"/>
  <c r="M61" i="12" s="1"/>
  <c r="I61" i="12"/>
  <c r="K61" i="12"/>
  <c r="O61" i="12"/>
  <c r="Q61" i="12"/>
  <c r="U61" i="12"/>
  <c r="G62" i="12"/>
  <c r="M62" i="12" s="1"/>
  <c r="I62" i="12"/>
  <c r="K62" i="12"/>
  <c r="O62" i="12"/>
  <c r="Q62" i="12"/>
  <c r="U62" i="12"/>
  <c r="I20" i="1"/>
  <c r="I18" i="1"/>
  <c r="I17" i="1"/>
  <c r="AZ43" i="1"/>
  <c r="G27" i="1"/>
  <c r="J28" i="1"/>
  <c r="J26" i="1"/>
  <c r="G38" i="1"/>
  <c r="F38" i="1"/>
  <c r="H32" i="1"/>
  <c r="J23" i="1"/>
  <c r="J24" i="1"/>
  <c r="J25" i="1"/>
  <c r="J27" i="1"/>
  <c r="E24" i="1"/>
  <c r="E26" i="1"/>
  <c r="K59" i="12" l="1"/>
  <c r="Q59" i="12"/>
  <c r="G59" i="12"/>
  <c r="I53" i="1" s="1"/>
  <c r="I19" i="1" s="1"/>
  <c r="U32" i="12"/>
  <c r="G32" i="12"/>
  <c r="I50" i="1" s="1"/>
  <c r="Q32" i="12"/>
  <c r="I32" i="12"/>
  <c r="G8" i="12"/>
  <c r="Q8" i="12"/>
  <c r="K8" i="12"/>
  <c r="U59" i="12"/>
  <c r="O59" i="12"/>
  <c r="K54" i="12"/>
  <c r="M54" i="12"/>
  <c r="K32" i="12"/>
  <c r="O32" i="12"/>
  <c r="O8" i="12"/>
  <c r="U8" i="12"/>
  <c r="I8" i="12"/>
  <c r="AD64" i="12"/>
  <c r="G39" i="1" s="1"/>
  <c r="G40" i="1" s="1"/>
  <c r="G25" i="1" s="1"/>
  <c r="G26" i="1" s="1"/>
  <c r="F40" i="1"/>
  <c r="M59" i="12"/>
  <c r="G54" i="12"/>
  <c r="I52" i="1" s="1"/>
  <c r="M52" i="12"/>
  <c r="M51" i="12" s="1"/>
  <c r="M34" i="12"/>
  <c r="M32" i="12" s="1"/>
  <c r="M16" i="12"/>
  <c r="M8" i="12" s="1"/>
  <c r="G64" i="12" l="1"/>
  <c r="I49" i="1"/>
  <c r="H39" i="1"/>
  <c r="G28" i="1"/>
  <c r="G23" i="1"/>
  <c r="I39" i="1" l="1"/>
  <c r="I40" i="1" s="1"/>
  <c r="J39" i="1" s="1"/>
  <c r="J40" i="1" s="1"/>
  <c r="H40" i="1"/>
  <c r="I16" i="1"/>
  <c r="I21" i="1" s="1"/>
  <c r="I54" i="1"/>
  <c r="G24" i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<sst xmlns="http://schemas.openxmlformats.org/spreadsheetml/2006/main" count="323" uniqueCount="194">
  <si>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</si>
  <si>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</si>
  <si>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</si>
  <si>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</si>
  <si>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</si>
  <si>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</si>
  <si>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</si>
  <si>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</si>
  <si>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</si>
  <si>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</si>
  <si>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</si>
  <si>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</si>
  <si>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</si>
  <si>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</si>
  <si>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</si>
  <si>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</si>
  <si>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</si>
  <si>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</si>
  <si>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</si>
  <si>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</si>
  <si>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</si>
  <si>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</si>
  <si>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</si>
  <si>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</si>
  <si>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</si>
  <si>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</si>
  <si>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</si>
  <si>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</si>
  <si>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</si>
  <si>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</si>
  <si>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</si>
  <si>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</si>
  <si>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</si>
  <si>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</si>
  <si>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</si>
  <si>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</si>
  <si>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</si>
  <si>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</si>
  <si>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</si>
  <si>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</si>
  <si>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</si>
  <si>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</si>
  <si>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</si>
  <si>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OBEC MILENOV</t>
  </si>
  <si>
    <t>Rozpočet:</t>
  </si>
  <si>
    <t>Misto</t>
  </si>
  <si>
    <t>HYDRO-EKO</t>
  </si>
  <si>
    <t>OBEC MILENOV - MATEŘSKÉ ŠKOLA, OPRAVA STÁVAJÍCÍ KANALIZAČNÍ PŘÍPOJKY</t>
  </si>
  <si>
    <t>Obec Milenov</t>
  </si>
  <si>
    <t>120</t>
  </si>
  <si>
    <t>Milenov</t>
  </si>
  <si>
    <t>75361</t>
  </si>
  <si>
    <t>00301582</t>
  </si>
  <si>
    <t>CZ00301582</t>
  </si>
  <si>
    <t>Celkem za stavbu</t>
  </si>
  <si>
    <t>CZK</t>
  </si>
  <si>
    <t xml:space="preserve">Popis rozpočtu:  - </t>
  </si>
  <si>
    <t>Oprava stávající přípojky MŠ.</t>
  </si>
  <si>
    <t>Rekapitulace dílů</t>
  </si>
  <si>
    <t>Typ dílu</t>
  </si>
  <si>
    <t>1</t>
  </si>
  <si>
    <t>Zemní práce</t>
  </si>
  <si>
    <t>8</t>
  </si>
  <si>
    <t>Trubní vedení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</si>
  <si>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</si>
  <si>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</si>
  <si>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</si>
  <si>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</si>
  <si>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</si>
  <si>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</si>
  <si>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</si>
  <si>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</si>
  <si>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</si>
  <si>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</si>
  <si>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</si>
  <si>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</si>
  <si>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</si>
  <si>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</si>
  <si>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</si>
  <si>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</si>
  <si>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</si>
  <si>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</si>
  <si>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</si>
  <si>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</si>
  <si>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</si>
  <si>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</si>
  <si>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</si>
  <si>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</si>
  <si>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</si>
  <si>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</si>
  <si>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</si>
  <si>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</si>
  <si>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</si>
  <si>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</si>
  <si>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</si>
  <si>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</si>
  <si>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</si>
  <si>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132201210R00</t>
  </si>
  <si>
    <t>Hloubení rýh š.do 200 cm hor.3 do 50 m3,STROJNĚ</t>
  </si>
  <si>
    <t>m3</t>
  </si>
  <si>
    <t>POL1_0</t>
  </si>
  <si>
    <t>s rozebrání dlažby:(18+3,5)*0,6*1,2</t>
  </si>
  <si>
    <t>VV</t>
  </si>
  <si>
    <t>s rozebrání dlažby:(3+4)*0,5*1,2</t>
  </si>
  <si>
    <t>162301101R00</t>
  </si>
  <si>
    <t>Vodorovné přemístění výkopku z hor.1-4 do 500 m</t>
  </si>
  <si>
    <t/>
  </si>
  <si>
    <t>POP</t>
  </si>
  <si>
    <t>Vodorovné přemístění výkopku po suchu, bez ohledu na druh dopravního prostředku, bez naložení výkopku, avšak se složením bez rozhrnutí.</t>
  </si>
  <si>
    <t>161101101R00</t>
  </si>
  <si>
    <t>Svislé přemístění výkopku z hor.1-4 do 2,5 m</t>
  </si>
  <si>
    <t>171201201R00</t>
  </si>
  <si>
    <t>Uložení sypaniny na skl.-sypanina na výšku přes 2m</t>
  </si>
  <si>
    <t>167101101R00</t>
  </si>
  <si>
    <t>Nakládání výkopku z hor.1-4 v množství do 100 m3</t>
  </si>
  <si>
    <t>19,68-(0,15*(18,5+3+7))</t>
  </si>
  <si>
    <t>162701105R14</t>
  </si>
  <si>
    <t>Vodorovné přemístění výkopku z hor.1-4 do 10000 m, kapacita vozu 12 m3</t>
  </si>
  <si>
    <t>115100001RAA</t>
  </si>
  <si>
    <t>Čerpání vody na výšku 10 m, do 500 l, včetně pohotovosti čerpací soupravy</t>
  </si>
  <si>
    <t>h</t>
  </si>
  <si>
    <t>POL2_0</t>
  </si>
  <si>
    <t>175101101RT2</t>
  </si>
  <si>
    <t>Obsyp potrubí bez prohození sypaniny, s dodáním štěrkopísku frakce 0 - 22 mm</t>
  </si>
  <si>
    <t>133201101R00</t>
  </si>
  <si>
    <t>Hloubení šachet v hor.3 do 100 m3 Šr1 až Šr3, včetně napojení</t>
  </si>
  <si>
    <t>122201109R00</t>
  </si>
  <si>
    <t>Příplatek za lepivost - odkopávky v hor. 3</t>
  </si>
  <si>
    <t>174101101R00</t>
  </si>
  <si>
    <t>Zásyp jam, rýh, šachet se zhutněním</t>
  </si>
  <si>
    <t>151201101R00</t>
  </si>
  <si>
    <t>Pažení a rozepření stěn rýh - zátažné - hl. do 2 m</t>
  </si>
  <si>
    <t>m2</t>
  </si>
  <si>
    <t>151101111R00</t>
  </si>
  <si>
    <t>Odstranění pažení stěn rýh - příložné - hl. do 2 m</t>
  </si>
  <si>
    <t>119000002RA0</t>
  </si>
  <si>
    <t>Dočasné zajištění kabelů ve výkopu (1) ks na 1,2m</t>
  </si>
  <si>
    <t>m</t>
  </si>
  <si>
    <t>130001101R00</t>
  </si>
  <si>
    <t>Příplatek za ztížené hloubení v blízkosti vedení</t>
  </si>
  <si>
    <t>174100050RA0</t>
  </si>
  <si>
    <t>Zásyp jam,rýh a šachet štěrkopískem</t>
  </si>
  <si>
    <t>871351111R00</t>
  </si>
  <si>
    <t>Montáž trubek z tvrdého PVC ve výkopu d 225 mm</t>
  </si>
  <si>
    <t>871311121R00</t>
  </si>
  <si>
    <t>Montáž trubek polyetylenových ve výkopu d 160 mm</t>
  </si>
  <si>
    <t>286114019RR</t>
  </si>
  <si>
    <t>Trubka kanalizační ULTRA-SOLID PVC SN8 200x5000mm, hladká PVC-U, oranžová</t>
  </si>
  <si>
    <t>kus</t>
  </si>
  <si>
    <t>POL3_0</t>
  </si>
  <si>
    <t>S kompaktní stěnou dle ČSN EN 1401. bez pěnové struktůry</t>
  </si>
  <si>
    <t>v provedení s naformovaným hrdlem opatřeným těsnicím kroužkem z elastomeru.</t>
  </si>
  <si>
    <t>831350012RA0</t>
  </si>
  <si>
    <t>Kanalizace z trub PVC hrdlových D 160 mm,  - Přípojky</t>
  </si>
  <si>
    <t>894412311RRR</t>
  </si>
  <si>
    <t>Šachta, DN 1000 stěna 120 mm, dno přímé V max. 40, hloubka dna 2,26 m poklop litina 40 t</t>
  </si>
  <si>
    <t>Posouzení na místě</t>
  </si>
  <si>
    <t>89441RRR</t>
  </si>
  <si>
    <t>Napojení na stávající, kanalizaci včetně napojení z MŠ</t>
  </si>
  <si>
    <t>soubor</t>
  </si>
  <si>
    <t>894432112R00</t>
  </si>
  <si>
    <t>Osazení plastové šachty revizní prům.425 mm, Wavin</t>
  </si>
  <si>
    <t>poklop plný B125:1</t>
  </si>
  <si>
    <t>poklop mříž C250:1</t>
  </si>
  <si>
    <t>894431313RCA</t>
  </si>
  <si>
    <t>Šachta, D 425 mm, dl.šach.roury 1,50 m, sběrná, dno KG D 200 mm, poklop litina 12,5 t</t>
  </si>
  <si>
    <t>892855115R00</t>
  </si>
  <si>
    <t>Kontrola kanalizace TV kamerou do 500 m</t>
  </si>
  <si>
    <t>899102111RT2</t>
  </si>
  <si>
    <t>Osazení poklopu s rámem do 100 kg, včetně dodávky poklopu lit. s rámem 600 x 600</t>
  </si>
  <si>
    <t>892595111R00</t>
  </si>
  <si>
    <t>Zabezpečení konců a zkouška vzduch. kan. DN do 400</t>
  </si>
  <si>
    <t>úsek</t>
  </si>
  <si>
    <t>83199010RR</t>
  </si>
  <si>
    <t>Příplatek za trasu ve, vozovce místní</t>
  </si>
  <si>
    <t>979999999R00</t>
  </si>
  <si>
    <t xml:space="preserve">Poplatek za skládku 10 % příměsí </t>
  </si>
  <si>
    <t>t</t>
  </si>
  <si>
    <t>4,275*1,9</t>
  </si>
  <si>
    <t>998276101R00</t>
  </si>
  <si>
    <t>Přesun hmot, trubní vedení plastová, otevř. výkop</t>
  </si>
  <si>
    <t>14,58193+17,68276</t>
  </si>
  <si>
    <t>998276119R00</t>
  </si>
  <si>
    <t>Přesun hmot, tr. vedení plast., přípl. dalších 5km</t>
  </si>
  <si>
    <t>(14,58193+17,68276)*0,25</t>
  </si>
  <si>
    <t>0001000</t>
  </si>
  <si>
    <t>Zařízení staveniště</t>
  </si>
  <si>
    <t>0002000</t>
  </si>
  <si>
    <t>Vytýčení stavby a zaměření stavby</t>
  </si>
  <si>
    <t>0003000</t>
  </si>
  <si>
    <t>Provozní vlivy</t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</si>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</sst>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6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20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3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33" xfId="0" applyNumberFormat="1" applyFont="1" applyBorder="1" applyAlignment="1">
      <alignment vertical="top" wrapText="1" shrinkToFit="1"/>
    </xf>
    <xf numFmtId="0" fontId="19" fillId="0" borderId="33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shrinkToFit="1"/>
    </xf>
    <xf numFmtId="164" fontId="18" fillId="0" borderId="33" xfId="0" applyNumberFormat="1" applyFont="1" applyBorder="1" applyAlignment="1">
      <alignment vertical="top" wrapText="1" shrinkToFit="1"/>
    </xf>
    <xf numFmtId="164" fontId="19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7" fillId="4" borderId="33" xfId="0" applyNumberFormat="1" applyFont="1" applyFill="1" applyBorder="1" applyAlignment="1" applyProtection="1">
      <alignment vertical="top" shrinkToFit="1"/>
      <protection locked="0"/>
    </xf>
    <xf numFmtId="4" fontId="17" fillId="0" borderId="33" xfId="0" applyNumberFormat="1" applyFont="1" applyBorder="1" applyAlignment="1">
      <alignment vertical="top" shrinkToFit="1"/>
    </xf>
    <xf numFmtId="4" fontId="19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9" xfId="0" applyFont="1" applyBorder="1" applyAlignment="1">
      <alignment vertical="top" shrinkToFit="1"/>
    </xf>
    <xf numFmtId="164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3" xfId="0" applyNumberFormat="1" applyFont="1" applyBorder="1" applyAlignment="1">
      <alignment horizontal="left" vertical="top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9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0" fillId="0" borderId="0" xfId="0" applyNumberFormat="1" applyAlignment="1">
      <alignment wrapText="1"/>
    </xf>
    <xf numFmtId="0" fontId="16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26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4" fontId="19" fillId="0" borderId="0" xfId="0" applyNumberFormat="1" applyFont="1" applyBorder="1" applyAlignment="1">
      <alignment vertical="top" wrapText="1" shrinkToFit="1"/>
    </xf>
    <xf numFmtId="4" fontId="19" fillId="0" borderId="34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TS%20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04" t="s">
        <v>39</v>
      </c>
      <c r="B2" s="204"/>
      <c r="C2" s="204"/>
      <c r="D2" s="204"/>
      <c r="E2" s="204"/>
      <c r="F2" s="204"/>
      <c r="G2" s="20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AZ57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  <col min="52" max="52" width="93.140625" customWidth="1"/>
  </cols>
  <sheetData>
    <row r="1" spans="1:15" ht="33.75" customHeight="1" x14ac:dyDescent="0.2">
      <c r="A1" s="73" t="s">
        <v>36</v>
      </c>
      <c r="B1" s="237" t="s">
        <v>42</v>
      </c>
      <c r="C1" s="238"/>
      <c r="D1" s="238"/>
      <c r="E1" s="238"/>
      <c r="F1" s="238"/>
      <c r="G1" s="238"/>
      <c r="H1" s="238"/>
      <c r="I1" s="238"/>
      <c r="J1" s="239"/>
    </row>
    <row r="2" spans="1:15" ht="23.25" customHeight="1" x14ac:dyDescent="0.2">
      <c r="A2" s="4"/>
      <c r="B2" s="81" t="s">
        <v>40</v>
      </c>
      <c r="C2" s="82"/>
      <c r="D2" s="222" t="s">
        <v>47</v>
      </c>
      <c r="E2" s="223"/>
      <c r="F2" s="223"/>
      <c r="G2" s="223"/>
      <c r="H2" s="223"/>
      <c r="I2" s="223"/>
      <c r="J2" s="224"/>
      <c r="O2" s="2"/>
    </row>
    <row r="3" spans="1:15" ht="23.25" customHeight="1" x14ac:dyDescent="0.2">
      <c r="A3" s="4"/>
      <c r="B3" s="83" t="s">
        <v>45</v>
      </c>
      <c r="C3" s="84"/>
      <c r="D3" s="250" t="s">
        <v>43</v>
      </c>
      <c r="E3" s="251"/>
      <c r="F3" s="251"/>
      <c r="G3" s="251"/>
      <c r="H3" s="251"/>
      <c r="I3" s="251"/>
      <c r="J3" s="252"/>
    </row>
    <row r="4" spans="1:15" ht="23.25" hidden="1" customHeight="1" x14ac:dyDescent="0.2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">
      <c r="A5" s="4"/>
      <c r="B5" s="47" t="s">
        <v>21</v>
      </c>
      <c r="C5" s="5"/>
      <c r="D5" s="91" t="s">
        <v>48</v>
      </c>
      <c r="E5" s="26"/>
      <c r="F5" s="26"/>
      <c r="G5" s="26"/>
      <c r="H5" s="28" t="s">
        <v>33</v>
      </c>
      <c r="I5" s="91" t="s">
        <v>52</v>
      </c>
      <c r="J5" s="11"/>
    </row>
    <row r="6" spans="1:15" ht="15.75" customHeight="1" x14ac:dyDescent="0.2">
      <c r="A6" s="4"/>
      <c r="B6" s="41"/>
      <c r="C6" s="26"/>
      <c r="D6" s="91" t="s">
        <v>49</v>
      </c>
      <c r="E6" s="26"/>
      <c r="F6" s="26"/>
      <c r="G6" s="26"/>
      <c r="H6" s="28" t="s">
        <v>34</v>
      </c>
      <c r="I6" s="91" t="s">
        <v>53</v>
      </c>
      <c r="J6" s="11"/>
    </row>
    <row r="7" spans="1:15" ht="15.75" customHeight="1" x14ac:dyDescent="0.2">
      <c r="A7" s="4"/>
      <c r="B7" s="42"/>
      <c r="C7" s="92" t="s">
        <v>51</v>
      </c>
      <c r="D7" s="80" t="s">
        <v>50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9"/>
      <c r="E11" s="229"/>
      <c r="F11" s="229"/>
      <c r="G11" s="229"/>
      <c r="H11" s="28" t="s">
        <v>33</v>
      </c>
      <c r="I11" s="94"/>
      <c r="J11" s="11"/>
    </row>
    <row r="12" spans="1:15" ht="15.75" customHeight="1" x14ac:dyDescent="0.2">
      <c r="A12" s="4"/>
      <c r="B12" s="41"/>
      <c r="C12" s="26"/>
      <c r="D12" s="248"/>
      <c r="E12" s="248"/>
      <c r="F12" s="248"/>
      <c r="G12" s="248"/>
      <c r="H12" s="28" t="s">
        <v>34</v>
      </c>
      <c r="I12" s="94"/>
      <c r="J12" s="11"/>
    </row>
    <row r="13" spans="1:15" ht="15.75" customHeight="1" x14ac:dyDescent="0.2">
      <c r="A13" s="4"/>
      <c r="B13" s="42"/>
      <c r="C13" s="93"/>
      <c r="D13" s="249"/>
      <c r="E13" s="249"/>
      <c r="F13" s="249"/>
      <c r="G13" s="249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 t="s">
        <v>46</v>
      </c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8"/>
      <c r="F15" s="228"/>
      <c r="G15" s="246"/>
      <c r="H15" s="246"/>
      <c r="I15" s="246" t="s">
        <v>28</v>
      </c>
      <c r="J15" s="247"/>
    </row>
    <row r="16" spans="1:15" ht="23.25" customHeight="1" x14ac:dyDescent="0.2">
      <c r="A16" s="142" t="s">
        <v>23</v>
      </c>
      <c r="B16" s="143" t="s">
        <v>23</v>
      </c>
      <c r="C16" s="58"/>
      <c r="D16" s="59"/>
      <c r="E16" s="225"/>
      <c r="F16" s="226"/>
      <c r="G16" s="225"/>
      <c r="H16" s="226"/>
      <c r="I16" s="225">
        <f>SUMIF(F49:F53,A16,I49:I53)+SUMIF(F49:F53,"PSU",I49:I53)</f>
        <v>0</v>
      </c>
      <c r="J16" s="227"/>
    </row>
    <row r="17" spans="1:10" ht="23.25" customHeight="1" x14ac:dyDescent="0.2">
      <c r="A17" s="142" t="s">
        <v>24</v>
      </c>
      <c r="B17" s="143" t="s">
        <v>24</v>
      </c>
      <c r="C17" s="58"/>
      <c r="D17" s="59"/>
      <c r="E17" s="225"/>
      <c r="F17" s="226"/>
      <c r="G17" s="225"/>
      <c r="H17" s="226"/>
      <c r="I17" s="225">
        <f>SUMIF(F49:F53,A17,I49:I53)</f>
        <v>0</v>
      </c>
      <c r="J17" s="227"/>
    </row>
    <row r="18" spans="1:10" ht="23.25" customHeight="1" x14ac:dyDescent="0.2">
      <c r="A18" s="142" t="s">
        <v>25</v>
      </c>
      <c r="B18" s="143" t="s">
        <v>25</v>
      </c>
      <c r="C18" s="58"/>
      <c r="D18" s="59"/>
      <c r="E18" s="225"/>
      <c r="F18" s="226"/>
      <c r="G18" s="225"/>
      <c r="H18" s="226"/>
      <c r="I18" s="225">
        <f>SUMIF(F49:F53,A18,I49:I53)</f>
        <v>0</v>
      </c>
      <c r="J18" s="227"/>
    </row>
    <row r="19" spans="1:10" ht="23.25" customHeight="1" x14ac:dyDescent="0.2">
      <c r="A19" s="142" t="s">
        <v>68</v>
      </c>
      <c r="B19" s="143" t="s">
        <v>26</v>
      </c>
      <c r="C19" s="58"/>
      <c r="D19" s="59"/>
      <c r="E19" s="225"/>
      <c r="F19" s="226"/>
      <c r="G19" s="225"/>
      <c r="H19" s="226"/>
      <c r="I19" s="225">
        <f>SUMIF(F49:F53,A19,I49:I53)</f>
        <v>0</v>
      </c>
      <c r="J19" s="227"/>
    </row>
    <row r="20" spans="1:10" ht="23.25" customHeight="1" x14ac:dyDescent="0.2">
      <c r="A20" s="142" t="s">
        <v>69</v>
      </c>
      <c r="B20" s="143" t="s">
        <v>27</v>
      </c>
      <c r="C20" s="58"/>
      <c r="D20" s="59"/>
      <c r="E20" s="225"/>
      <c r="F20" s="226"/>
      <c r="G20" s="225"/>
      <c r="H20" s="226"/>
      <c r="I20" s="225">
        <f>SUMIF(F49:F53,A20,I49:I53)</f>
        <v>0</v>
      </c>
      <c r="J20" s="227"/>
    </row>
    <row r="21" spans="1:10" ht="23.25" customHeight="1" x14ac:dyDescent="0.2">
      <c r="A21" s="4"/>
      <c r="B21" s="74" t="s">
        <v>28</v>
      </c>
      <c r="C21" s="75"/>
      <c r="D21" s="76"/>
      <c r="E21" s="235"/>
      <c r="F21" s="244"/>
      <c r="G21" s="235"/>
      <c r="H21" s="244"/>
      <c r="I21" s="235">
        <f>SUM(I16:J20)</f>
        <v>0</v>
      </c>
      <c r="J21" s="236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33">
        <f>ZakladDPHSniVypocet</f>
        <v>0</v>
      </c>
      <c r="H23" s="234"/>
      <c r="I23" s="234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31">
        <f>ZakladDPHSni*SazbaDPH1/100</f>
        <v>0</v>
      </c>
      <c r="H24" s="232"/>
      <c r="I24" s="232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33">
        <f>ZakladDPHZaklVypocet</f>
        <v>0</v>
      </c>
      <c r="H25" s="234"/>
      <c r="I25" s="234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40">
        <f>ZakladDPHZakl*SazbaDPH2/100</f>
        <v>0</v>
      </c>
      <c r="H26" s="241"/>
      <c r="I26" s="241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42">
        <f>0</f>
        <v>0</v>
      </c>
      <c r="H27" s="242"/>
      <c r="I27" s="242"/>
      <c r="J27" s="63" t="str">
        <f t="shared" si="0"/>
        <v>CZK</v>
      </c>
    </row>
    <row r="28" spans="1:10" ht="27.75" hidden="1" customHeight="1" thickBot="1" x14ac:dyDescent="0.25">
      <c r="A28" s="4"/>
      <c r="B28" s="113" t="s">
        <v>22</v>
      </c>
      <c r="C28" s="114"/>
      <c r="D28" s="114"/>
      <c r="E28" s="115"/>
      <c r="F28" s="116"/>
      <c r="G28" s="245">
        <f>ZakladDPHSniVypocet+ZakladDPHZaklVypocet</f>
        <v>0</v>
      </c>
      <c r="H28" s="245"/>
      <c r="I28" s="245"/>
      <c r="J28" s="117" t="str">
        <f t="shared" si="0"/>
        <v>CZK</v>
      </c>
    </row>
    <row r="29" spans="1:10" ht="27.75" customHeight="1" thickBot="1" x14ac:dyDescent="0.25">
      <c r="A29" s="4"/>
      <c r="B29" s="113" t="s">
        <v>35</v>
      </c>
      <c r="C29" s="118"/>
      <c r="D29" s="118"/>
      <c r="E29" s="118"/>
      <c r="F29" s="118"/>
      <c r="G29" s="243">
        <f>ZakladDPHSni+DPHSni+ZakladDPHZakl+DPHZakl+Zaokrouhleni</f>
        <v>0</v>
      </c>
      <c r="H29" s="243"/>
      <c r="I29" s="243"/>
      <c r="J29" s="119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43424</v>
      </c>
      <c r="I32" s="39"/>
      <c r="J32" s="12"/>
    </row>
    <row r="33" spans="1:52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52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52" ht="12.75" customHeight="1" x14ac:dyDescent="0.2">
      <c r="A35" s="4"/>
      <c r="B35" s="4"/>
      <c r="C35" s="5"/>
      <c r="D35" s="230" t="s">
        <v>2</v>
      </c>
      <c r="E35" s="230"/>
      <c r="F35" s="5"/>
      <c r="G35" s="45"/>
      <c r="H35" s="13" t="s">
        <v>3</v>
      </c>
      <c r="I35" s="45"/>
      <c r="J35" s="12"/>
    </row>
    <row r="36" spans="1:52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52" ht="27" hidden="1" customHeight="1" x14ac:dyDescent="0.25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52" ht="25.5" hidden="1" customHeight="1" x14ac:dyDescent="0.2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52" ht="25.5" hidden="1" customHeight="1" x14ac:dyDescent="0.2">
      <c r="A39" s="97">
        <v>1</v>
      </c>
      <c r="B39" s="103"/>
      <c r="C39" s="212"/>
      <c r="D39" s="213"/>
      <c r="E39" s="213"/>
      <c r="F39" s="108">
        <f>' Pol'!AC64</f>
        <v>0</v>
      </c>
      <c r="G39" s="109">
        <f>' Pol'!AD64</f>
        <v>0</v>
      </c>
      <c r="H39" s="110">
        <f>(F39*SazbaDPH1/100)+(G39*SazbaDPH2/100)</f>
        <v>0</v>
      </c>
      <c r="I39" s="110">
        <f>F39+G39+H39</f>
        <v>0</v>
      </c>
      <c r="J39" s="104" t="str">
        <f>IF(CenaCelkemVypocet=0,"",I39/CenaCelkemVypocet*100)</f>
        <v/>
      </c>
    </row>
    <row r="40" spans="1:52" ht="25.5" hidden="1" customHeight="1" x14ac:dyDescent="0.2">
      <c r="A40" s="97"/>
      <c r="B40" s="214" t="s">
        <v>54</v>
      </c>
      <c r="C40" s="215"/>
      <c r="D40" s="215"/>
      <c r="E40" s="216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>
        <f>SUMIF(A39:A39,"=1",J39:J39)</f>
        <v>0</v>
      </c>
    </row>
    <row r="42" spans="1:52" x14ac:dyDescent="0.2">
      <c r="B42" t="s">
        <v>56</v>
      </c>
    </row>
    <row r="43" spans="1:52" x14ac:dyDescent="0.2">
      <c r="B43" s="217" t="s">
        <v>57</v>
      </c>
      <c r="C43" s="217"/>
      <c r="D43" s="217"/>
      <c r="E43" s="217"/>
      <c r="F43" s="217"/>
      <c r="G43" s="217"/>
      <c r="H43" s="217"/>
      <c r="I43" s="217"/>
      <c r="J43" s="217"/>
      <c r="AZ43" s="120" t="str">
        <f>B43</f>
        <v>Oprava stávající přípojky MŠ.</v>
      </c>
    </row>
    <row r="46" spans="1:52" ht="15.75" x14ac:dyDescent="0.25">
      <c r="B46" s="121" t="s">
        <v>58</v>
      </c>
    </row>
    <row r="48" spans="1:52" ht="25.5" customHeight="1" x14ac:dyDescent="0.2">
      <c r="A48" s="122"/>
      <c r="B48" s="126" t="s">
        <v>16</v>
      </c>
      <c r="C48" s="126" t="s">
        <v>5</v>
      </c>
      <c r="D48" s="127"/>
      <c r="E48" s="127"/>
      <c r="F48" s="130" t="s">
        <v>59</v>
      </c>
      <c r="G48" s="130"/>
      <c r="H48" s="130"/>
      <c r="I48" s="218" t="s">
        <v>28</v>
      </c>
      <c r="J48" s="218"/>
    </row>
    <row r="49" spans="1:10" ht="25.5" customHeight="1" x14ac:dyDescent="0.2">
      <c r="A49" s="123"/>
      <c r="B49" s="131" t="s">
        <v>60</v>
      </c>
      <c r="C49" s="220" t="s">
        <v>61</v>
      </c>
      <c r="D49" s="221"/>
      <c r="E49" s="221"/>
      <c r="F49" s="133" t="s">
        <v>23</v>
      </c>
      <c r="G49" s="134"/>
      <c r="H49" s="134"/>
      <c r="I49" s="219">
        <f>' Pol'!G8</f>
        <v>0</v>
      </c>
      <c r="J49" s="219"/>
    </row>
    <row r="50" spans="1:10" ht="25.5" customHeight="1" x14ac:dyDescent="0.2">
      <c r="A50" s="123"/>
      <c r="B50" s="125" t="s">
        <v>62</v>
      </c>
      <c r="C50" s="210" t="s">
        <v>63</v>
      </c>
      <c r="D50" s="211"/>
      <c r="E50" s="211"/>
      <c r="F50" s="135" t="s">
        <v>23</v>
      </c>
      <c r="G50" s="136"/>
      <c r="H50" s="136"/>
      <c r="I50" s="209">
        <f>' Pol'!G32</f>
        <v>0</v>
      </c>
      <c r="J50" s="209"/>
    </row>
    <row r="51" spans="1:10" ht="25.5" customHeight="1" x14ac:dyDescent="0.2">
      <c r="A51" s="123"/>
      <c r="B51" s="125" t="s">
        <v>64</v>
      </c>
      <c r="C51" s="210" t="s">
        <v>65</v>
      </c>
      <c r="D51" s="211"/>
      <c r="E51" s="211"/>
      <c r="F51" s="135" t="s">
        <v>23</v>
      </c>
      <c r="G51" s="136"/>
      <c r="H51" s="136"/>
      <c r="I51" s="209">
        <f>' Pol'!G51</f>
        <v>0</v>
      </c>
      <c r="J51" s="209"/>
    </row>
    <row r="52" spans="1:10" ht="25.5" customHeight="1" x14ac:dyDescent="0.2">
      <c r="A52" s="123"/>
      <c r="B52" s="125" t="s">
        <v>66</v>
      </c>
      <c r="C52" s="210" t="s">
        <v>67</v>
      </c>
      <c r="D52" s="211"/>
      <c r="E52" s="211"/>
      <c r="F52" s="135" t="s">
        <v>23</v>
      </c>
      <c r="G52" s="136"/>
      <c r="H52" s="136"/>
      <c r="I52" s="209">
        <f>' Pol'!G54</f>
        <v>0</v>
      </c>
      <c r="J52" s="209"/>
    </row>
    <row r="53" spans="1:10" ht="25.5" customHeight="1" x14ac:dyDescent="0.2">
      <c r="A53" s="123"/>
      <c r="B53" s="132" t="s">
        <v>68</v>
      </c>
      <c r="C53" s="206" t="s">
        <v>26</v>
      </c>
      <c r="D53" s="207"/>
      <c r="E53" s="207"/>
      <c r="F53" s="137" t="s">
        <v>68</v>
      </c>
      <c r="G53" s="138"/>
      <c r="H53" s="138"/>
      <c r="I53" s="205">
        <f>' Pol'!G59</f>
        <v>0</v>
      </c>
      <c r="J53" s="205"/>
    </row>
    <row r="54" spans="1:10" ht="25.5" customHeight="1" x14ac:dyDescent="0.2">
      <c r="A54" s="124"/>
      <c r="B54" s="128" t="s">
        <v>1</v>
      </c>
      <c r="C54" s="128"/>
      <c r="D54" s="129"/>
      <c r="E54" s="129"/>
      <c r="F54" s="139"/>
      <c r="G54" s="140"/>
      <c r="H54" s="140"/>
      <c r="I54" s="208">
        <f>SUM(I49:I53)</f>
        <v>0</v>
      </c>
      <c r="J54" s="208"/>
    </row>
    <row r="55" spans="1:10" x14ac:dyDescent="0.2">
      <c r="F55" s="141"/>
      <c r="G55" s="96"/>
      <c r="H55" s="141"/>
      <c r="I55" s="96"/>
      <c r="J55" s="96"/>
    </row>
    <row r="56" spans="1:10" x14ac:dyDescent="0.2">
      <c r="F56" s="141"/>
      <c r="G56" s="96"/>
      <c r="H56" s="141"/>
      <c r="I56" s="96"/>
      <c r="J56" s="96"/>
    </row>
    <row r="57" spans="1:10" x14ac:dyDescent="0.2">
      <c r="F57" s="141"/>
      <c r="G57" s="96"/>
      <c r="H57" s="141"/>
      <c r="I57" s="96"/>
      <c r="J57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C39:E39"/>
    <mergeCell ref="B40:E40"/>
    <mergeCell ref="B43:J43"/>
    <mergeCell ref="I48:J48"/>
    <mergeCell ref="I49:J49"/>
    <mergeCell ref="C49:E49"/>
    <mergeCell ref="I53:J53"/>
    <mergeCell ref="C53:E53"/>
    <mergeCell ref="I54:J54"/>
    <mergeCell ref="I50:J50"/>
    <mergeCell ref="C50:E50"/>
    <mergeCell ref="I51:J51"/>
    <mergeCell ref="C51:E51"/>
    <mergeCell ref="I52:J5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2" manualBreakCount="2">
    <brk id="36" max="9" man="1"/>
    <brk id="43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3" t="s">
        <v>6</v>
      </c>
      <c r="B1" s="253"/>
      <c r="C1" s="254"/>
      <c r="D1" s="253"/>
      <c r="E1" s="253"/>
      <c r="F1" s="253"/>
      <c r="G1" s="253"/>
    </row>
    <row r="2" spans="1:7" ht="24.95" customHeight="1" x14ac:dyDescent="0.2">
      <c r="A2" s="79" t="s">
        <v>41</v>
      </c>
      <c r="B2" s="78"/>
      <c r="C2" s="255"/>
      <c r="D2" s="255"/>
      <c r="E2" s="255"/>
      <c r="F2" s="255"/>
      <c r="G2" s="256"/>
    </row>
    <row r="3" spans="1:7" ht="24.95" hidden="1" customHeight="1" x14ac:dyDescent="0.2">
      <c r="A3" s="79" t="s">
        <v>7</v>
      </c>
      <c r="B3" s="78"/>
      <c r="C3" s="255"/>
      <c r="D3" s="255"/>
      <c r="E3" s="255"/>
      <c r="F3" s="255"/>
      <c r="G3" s="256"/>
    </row>
    <row r="4" spans="1:7" ht="24.95" hidden="1" customHeight="1" x14ac:dyDescent="0.2">
      <c r="A4" s="79" t="s">
        <v>8</v>
      </c>
      <c r="B4" s="78"/>
      <c r="C4" s="255"/>
      <c r="D4" s="255"/>
      <c r="E4" s="255"/>
      <c r="F4" s="255"/>
      <c r="G4" s="256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74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95" customWidth="1"/>
    <col min="3" max="3" width="38.28515625" style="95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76" t="s">
        <v>6</v>
      </c>
      <c r="B1" s="276"/>
      <c r="C1" s="276"/>
      <c r="D1" s="276"/>
      <c r="E1" s="276"/>
      <c r="F1" s="276"/>
      <c r="G1" s="276"/>
      <c r="AE1" t="s">
        <v>71</v>
      </c>
    </row>
    <row r="2" spans="1:60" ht="24.95" customHeight="1" x14ac:dyDescent="0.2">
      <c r="A2" s="146" t="s">
        <v>70</v>
      </c>
      <c r="B2" s="144"/>
      <c r="C2" s="277" t="s">
        <v>47</v>
      </c>
      <c r="D2" s="278"/>
      <c r="E2" s="278"/>
      <c r="F2" s="278"/>
      <c r="G2" s="279"/>
      <c r="AE2" t="s">
        <v>72</v>
      </c>
    </row>
    <row r="3" spans="1:60" ht="24.95" customHeight="1" x14ac:dyDescent="0.2">
      <c r="A3" s="147" t="s">
        <v>7</v>
      </c>
      <c r="B3" s="145"/>
      <c r="C3" s="280" t="s">
        <v>43</v>
      </c>
      <c r="D3" s="281"/>
      <c r="E3" s="281"/>
      <c r="F3" s="281"/>
      <c r="G3" s="282"/>
      <c r="AE3" t="s">
        <v>73</v>
      </c>
    </row>
    <row r="4" spans="1:60" ht="24.95" hidden="1" customHeight="1" x14ac:dyDescent="0.2">
      <c r="A4" s="147" t="s">
        <v>8</v>
      </c>
      <c r="B4" s="145"/>
      <c r="C4" s="280"/>
      <c r="D4" s="281"/>
      <c r="E4" s="281"/>
      <c r="F4" s="281"/>
      <c r="G4" s="282"/>
      <c r="AE4" t="s">
        <v>74</v>
      </c>
    </row>
    <row r="5" spans="1:60" hidden="1" x14ac:dyDescent="0.2">
      <c r="A5" s="148" t="s">
        <v>75</v>
      </c>
      <c r="B5" s="149"/>
      <c r="C5" s="150"/>
      <c r="D5" s="151"/>
      <c r="E5" s="151"/>
      <c r="F5" s="151"/>
      <c r="G5" s="152"/>
      <c r="AE5" t="s">
        <v>76</v>
      </c>
    </row>
    <row r="7" spans="1:60" ht="38.25" x14ac:dyDescent="0.2">
      <c r="A7" s="158" t="s">
        <v>77</v>
      </c>
      <c r="B7" s="159" t="s">
        <v>78</v>
      </c>
      <c r="C7" s="159" t="s">
        <v>79</v>
      </c>
      <c r="D7" s="158" t="s">
        <v>80</v>
      </c>
      <c r="E7" s="158" t="s">
        <v>81</v>
      </c>
      <c r="F7" s="153" t="s">
        <v>82</v>
      </c>
      <c r="G7" s="178" t="s">
        <v>28</v>
      </c>
      <c r="H7" s="179" t="s">
        <v>29</v>
      </c>
      <c r="I7" s="179" t="s">
        <v>83</v>
      </c>
      <c r="J7" s="179" t="s">
        <v>30</v>
      </c>
      <c r="K7" s="179" t="s">
        <v>84</v>
      </c>
      <c r="L7" s="179" t="s">
        <v>85</v>
      </c>
      <c r="M7" s="179" t="s">
        <v>86</v>
      </c>
      <c r="N7" s="179" t="s">
        <v>87</v>
      </c>
      <c r="O7" s="179" t="s">
        <v>88</v>
      </c>
      <c r="P7" s="179" t="s">
        <v>89</v>
      </c>
      <c r="Q7" s="179" t="s">
        <v>90</v>
      </c>
      <c r="R7" s="179" t="s">
        <v>91</v>
      </c>
      <c r="S7" s="179" t="s">
        <v>92</v>
      </c>
      <c r="T7" s="179" t="s">
        <v>93</v>
      </c>
      <c r="U7" s="161" t="s">
        <v>94</v>
      </c>
    </row>
    <row r="8" spans="1:60" x14ac:dyDescent="0.2">
      <c r="A8" s="180" t="s">
        <v>95</v>
      </c>
      <c r="B8" s="181" t="s">
        <v>60</v>
      </c>
      <c r="C8" s="182" t="s">
        <v>61</v>
      </c>
      <c r="D8" s="160"/>
      <c r="E8" s="183"/>
      <c r="F8" s="184"/>
      <c r="G8" s="184">
        <f>SUMIF(AE9:AE31,"&lt;&gt;NOR",G9:G31)</f>
        <v>0</v>
      </c>
      <c r="H8" s="184"/>
      <c r="I8" s="184">
        <f>SUM(I9:I31)</f>
        <v>0</v>
      </c>
      <c r="J8" s="184"/>
      <c r="K8" s="184">
        <f>SUM(K9:K31)</f>
        <v>0</v>
      </c>
      <c r="L8" s="184"/>
      <c r="M8" s="184">
        <f>SUM(M9:M31)</f>
        <v>0</v>
      </c>
      <c r="N8" s="160"/>
      <c r="O8" s="160">
        <f>SUM(O9:O31)</f>
        <v>14.58193</v>
      </c>
      <c r="P8" s="160"/>
      <c r="Q8" s="160">
        <f>SUM(Q9:Q31)</f>
        <v>0</v>
      </c>
      <c r="R8" s="160"/>
      <c r="S8" s="160"/>
      <c r="T8" s="180"/>
      <c r="U8" s="160">
        <f>SUM(U9:U31)</f>
        <v>87.38</v>
      </c>
      <c r="AE8" t="s">
        <v>96</v>
      </c>
    </row>
    <row r="9" spans="1:60" outlineLevel="1" x14ac:dyDescent="0.2">
      <c r="A9" s="155">
        <v>1</v>
      </c>
      <c r="B9" s="162" t="s">
        <v>97</v>
      </c>
      <c r="C9" s="196" t="s">
        <v>98</v>
      </c>
      <c r="D9" s="164" t="s">
        <v>99</v>
      </c>
      <c r="E9" s="170">
        <v>19.68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64">
        <v>0</v>
      </c>
      <c r="O9" s="164">
        <f>ROUND(E9*N9,5)</f>
        <v>0</v>
      </c>
      <c r="P9" s="164">
        <v>0</v>
      </c>
      <c r="Q9" s="164">
        <f>ROUND(E9*P9,5)</f>
        <v>0</v>
      </c>
      <c r="R9" s="164"/>
      <c r="S9" s="164"/>
      <c r="T9" s="165">
        <v>0.36499999999999999</v>
      </c>
      <c r="U9" s="164">
        <f>ROUND(E9*T9,2)</f>
        <v>7.18</v>
      </c>
      <c r="V9" s="154"/>
      <c r="W9" s="154"/>
      <c r="X9" s="154"/>
      <c r="Y9" s="154"/>
      <c r="Z9" s="154"/>
      <c r="AA9" s="154"/>
      <c r="AB9" s="154"/>
      <c r="AC9" s="154"/>
      <c r="AD9" s="154"/>
      <c r="AE9" s="154" t="s">
        <v>100</v>
      </c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55"/>
      <c r="B10" s="162"/>
      <c r="C10" s="197" t="s">
        <v>101</v>
      </c>
      <c r="D10" s="166"/>
      <c r="E10" s="171">
        <v>15.48</v>
      </c>
      <c r="F10" s="175"/>
      <c r="G10" s="175"/>
      <c r="H10" s="175"/>
      <c r="I10" s="175"/>
      <c r="J10" s="175"/>
      <c r="K10" s="175"/>
      <c r="L10" s="175"/>
      <c r="M10" s="175"/>
      <c r="N10" s="164"/>
      <c r="O10" s="164"/>
      <c r="P10" s="164"/>
      <c r="Q10" s="164"/>
      <c r="R10" s="164"/>
      <c r="S10" s="164"/>
      <c r="T10" s="165"/>
      <c r="U10" s="164"/>
      <c r="V10" s="154"/>
      <c r="W10" s="154"/>
      <c r="X10" s="154"/>
      <c r="Y10" s="154"/>
      <c r="Z10" s="154"/>
      <c r="AA10" s="154"/>
      <c r="AB10" s="154"/>
      <c r="AC10" s="154"/>
      <c r="AD10" s="154"/>
      <c r="AE10" s="154" t="s">
        <v>102</v>
      </c>
      <c r="AF10" s="154">
        <v>0</v>
      </c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55"/>
      <c r="B11" s="162"/>
      <c r="C11" s="197" t="s">
        <v>103</v>
      </c>
      <c r="D11" s="166"/>
      <c r="E11" s="171">
        <v>4.2</v>
      </c>
      <c r="F11" s="175"/>
      <c r="G11" s="175"/>
      <c r="H11" s="175"/>
      <c r="I11" s="175"/>
      <c r="J11" s="175"/>
      <c r="K11" s="175"/>
      <c r="L11" s="175"/>
      <c r="M11" s="175"/>
      <c r="N11" s="164"/>
      <c r="O11" s="164"/>
      <c r="P11" s="164"/>
      <c r="Q11" s="164"/>
      <c r="R11" s="164"/>
      <c r="S11" s="164"/>
      <c r="T11" s="165"/>
      <c r="U11" s="164"/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102</v>
      </c>
      <c r="AF11" s="154">
        <v>0</v>
      </c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55">
        <v>2</v>
      </c>
      <c r="B12" s="162" t="s">
        <v>104</v>
      </c>
      <c r="C12" s="196" t="s">
        <v>105</v>
      </c>
      <c r="D12" s="164" t="s">
        <v>99</v>
      </c>
      <c r="E12" s="170">
        <v>19.68</v>
      </c>
      <c r="F12" s="174"/>
      <c r="G12" s="175">
        <f>ROUND(E12*F12,2)</f>
        <v>0</v>
      </c>
      <c r="H12" s="174"/>
      <c r="I12" s="175">
        <f>ROUND(E12*H12,2)</f>
        <v>0</v>
      </c>
      <c r="J12" s="174"/>
      <c r="K12" s="175">
        <f>ROUND(E12*J12,2)</f>
        <v>0</v>
      </c>
      <c r="L12" s="175">
        <v>21</v>
      </c>
      <c r="M12" s="175">
        <f>G12*(1+L12/100)</f>
        <v>0</v>
      </c>
      <c r="N12" s="164">
        <v>0</v>
      </c>
      <c r="O12" s="164">
        <f>ROUND(E12*N12,5)</f>
        <v>0</v>
      </c>
      <c r="P12" s="164">
        <v>0</v>
      </c>
      <c r="Q12" s="164">
        <f>ROUND(E12*P12,5)</f>
        <v>0</v>
      </c>
      <c r="R12" s="164"/>
      <c r="S12" s="164"/>
      <c r="T12" s="165">
        <v>1.0999999999999999E-2</v>
      </c>
      <c r="U12" s="164">
        <f>ROUND(E12*T12,2)</f>
        <v>0.22</v>
      </c>
      <c r="V12" s="154"/>
      <c r="W12" s="154"/>
      <c r="X12" s="154"/>
      <c r="Y12" s="154"/>
      <c r="Z12" s="154"/>
      <c r="AA12" s="154"/>
      <c r="AB12" s="154"/>
      <c r="AC12" s="154"/>
      <c r="AD12" s="154"/>
      <c r="AE12" s="154" t="s">
        <v>100</v>
      </c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55"/>
      <c r="B13" s="162"/>
      <c r="C13" s="198" t="s">
        <v>106</v>
      </c>
      <c r="D13" s="167"/>
      <c r="E13" s="172"/>
      <c r="F13" s="176"/>
      <c r="G13" s="176"/>
      <c r="H13" s="175"/>
      <c r="I13" s="175"/>
      <c r="J13" s="175"/>
      <c r="K13" s="175"/>
      <c r="L13" s="175"/>
      <c r="M13" s="175"/>
      <c r="N13" s="164"/>
      <c r="O13" s="164"/>
      <c r="P13" s="164"/>
      <c r="Q13" s="164"/>
      <c r="R13" s="164"/>
      <c r="S13" s="164"/>
      <c r="T13" s="165"/>
      <c r="U13" s="164"/>
      <c r="V13" s="154"/>
      <c r="W13" s="154"/>
      <c r="X13" s="154"/>
      <c r="Y13" s="154"/>
      <c r="Z13" s="154"/>
      <c r="AA13" s="154"/>
      <c r="AB13" s="154"/>
      <c r="AC13" s="154"/>
      <c r="AD13" s="154"/>
      <c r="AE13" s="154" t="s">
        <v>107</v>
      </c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ht="22.5" outlineLevel="1" x14ac:dyDescent="0.2">
      <c r="A14" s="155"/>
      <c r="B14" s="162"/>
      <c r="C14" s="257" t="s">
        <v>108</v>
      </c>
      <c r="D14" s="258"/>
      <c r="E14" s="259"/>
      <c r="F14" s="260"/>
      <c r="G14" s="261"/>
      <c r="H14" s="175"/>
      <c r="I14" s="175"/>
      <c r="J14" s="175"/>
      <c r="K14" s="175"/>
      <c r="L14" s="175"/>
      <c r="M14" s="175"/>
      <c r="N14" s="164"/>
      <c r="O14" s="164"/>
      <c r="P14" s="164"/>
      <c r="Q14" s="164"/>
      <c r="R14" s="164"/>
      <c r="S14" s="164"/>
      <c r="T14" s="165"/>
      <c r="U14" s="164"/>
      <c r="V14" s="154"/>
      <c r="W14" s="154"/>
      <c r="X14" s="154"/>
      <c r="Y14" s="154"/>
      <c r="Z14" s="154"/>
      <c r="AA14" s="154"/>
      <c r="AB14" s="154"/>
      <c r="AC14" s="154"/>
      <c r="AD14" s="154"/>
      <c r="AE14" s="154" t="s">
        <v>107</v>
      </c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7" t="str">
        <f>C14</f>
        <v>Vodorovné přemístění výkopku po suchu, bez ohledu na druh dopravního prostředku, bez naložení výkopku, avšak se složením bez rozhrnutí.</v>
      </c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55">
        <v>3</v>
      </c>
      <c r="B15" s="162" t="s">
        <v>109</v>
      </c>
      <c r="C15" s="196" t="s">
        <v>110</v>
      </c>
      <c r="D15" s="164" t="s">
        <v>99</v>
      </c>
      <c r="E15" s="170">
        <v>19.68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64">
        <v>0</v>
      </c>
      <c r="O15" s="164">
        <f>ROUND(E15*N15,5)</f>
        <v>0</v>
      </c>
      <c r="P15" s="164">
        <v>0</v>
      </c>
      <c r="Q15" s="164">
        <f>ROUND(E15*P15,5)</f>
        <v>0</v>
      </c>
      <c r="R15" s="164"/>
      <c r="S15" s="164"/>
      <c r="T15" s="165">
        <v>0.34499999999999997</v>
      </c>
      <c r="U15" s="164">
        <f>ROUND(E15*T15,2)</f>
        <v>6.79</v>
      </c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100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55">
        <v>4</v>
      </c>
      <c r="B16" s="162" t="s">
        <v>111</v>
      </c>
      <c r="C16" s="196" t="s">
        <v>112</v>
      </c>
      <c r="D16" s="164" t="s">
        <v>99</v>
      </c>
      <c r="E16" s="170">
        <v>19.68</v>
      </c>
      <c r="F16" s="174"/>
      <c r="G16" s="175">
        <f>ROUND(E16*F16,2)</f>
        <v>0</v>
      </c>
      <c r="H16" s="174"/>
      <c r="I16" s="175">
        <f>ROUND(E16*H16,2)</f>
        <v>0</v>
      </c>
      <c r="J16" s="174"/>
      <c r="K16" s="175">
        <f>ROUND(E16*J16,2)</f>
        <v>0</v>
      </c>
      <c r="L16" s="175">
        <v>21</v>
      </c>
      <c r="M16" s="175">
        <f>G16*(1+L16/100)</f>
        <v>0</v>
      </c>
      <c r="N16" s="164">
        <v>0</v>
      </c>
      <c r="O16" s="164">
        <f>ROUND(E16*N16,5)</f>
        <v>0</v>
      </c>
      <c r="P16" s="164">
        <v>0</v>
      </c>
      <c r="Q16" s="164">
        <f>ROUND(E16*P16,5)</f>
        <v>0</v>
      </c>
      <c r="R16" s="164"/>
      <c r="S16" s="164"/>
      <c r="T16" s="165">
        <v>8.9999999999999993E-3</v>
      </c>
      <c r="U16" s="164">
        <f>ROUND(E16*T16,2)</f>
        <v>0.18</v>
      </c>
      <c r="V16" s="154"/>
      <c r="W16" s="154"/>
      <c r="X16" s="154"/>
      <c r="Y16" s="154"/>
      <c r="Z16" s="154"/>
      <c r="AA16" s="154"/>
      <c r="AB16" s="154"/>
      <c r="AC16" s="154"/>
      <c r="AD16" s="154"/>
      <c r="AE16" s="154" t="s">
        <v>100</v>
      </c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55">
        <v>5</v>
      </c>
      <c r="B17" s="162" t="s">
        <v>113</v>
      </c>
      <c r="C17" s="196" t="s">
        <v>114</v>
      </c>
      <c r="D17" s="164" t="s">
        <v>99</v>
      </c>
      <c r="E17" s="170">
        <v>19.68</v>
      </c>
      <c r="F17" s="174"/>
      <c r="G17" s="175">
        <f>ROUND(E17*F17,2)</f>
        <v>0</v>
      </c>
      <c r="H17" s="174"/>
      <c r="I17" s="175">
        <f>ROUND(E17*H17,2)</f>
        <v>0</v>
      </c>
      <c r="J17" s="174"/>
      <c r="K17" s="175">
        <f>ROUND(E17*J17,2)</f>
        <v>0</v>
      </c>
      <c r="L17" s="175">
        <v>21</v>
      </c>
      <c r="M17" s="175">
        <f>G17*(1+L17/100)</f>
        <v>0</v>
      </c>
      <c r="N17" s="164">
        <v>0</v>
      </c>
      <c r="O17" s="164">
        <f>ROUND(E17*N17,5)</f>
        <v>0</v>
      </c>
      <c r="P17" s="164">
        <v>0</v>
      </c>
      <c r="Q17" s="164">
        <f>ROUND(E17*P17,5)</f>
        <v>0</v>
      </c>
      <c r="R17" s="164"/>
      <c r="S17" s="164"/>
      <c r="T17" s="165">
        <v>0.65200000000000002</v>
      </c>
      <c r="U17" s="164">
        <f>ROUND(E17*T17,2)</f>
        <v>12.83</v>
      </c>
      <c r="V17" s="154"/>
      <c r="W17" s="154"/>
      <c r="X17" s="154"/>
      <c r="Y17" s="154"/>
      <c r="Z17" s="154"/>
      <c r="AA17" s="154"/>
      <c r="AB17" s="154"/>
      <c r="AC17" s="154"/>
      <c r="AD17" s="154"/>
      <c r="AE17" s="154" t="s">
        <v>100</v>
      </c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55">
        <v>6</v>
      </c>
      <c r="B18" s="162" t="s">
        <v>104</v>
      </c>
      <c r="C18" s="196" t="s">
        <v>105</v>
      </c>
      <c r="D18" s="164" t="s">
        <v>99</v>
      </c>
      <c r="E18" s="170">
        <v>15.405000000000001</v>
      </c>
      <c r="F18" s="174"/>
      <c r="G18" s="175">
        <f>ROUND(E18*F18,2)</f>
        <v>0</v>
      </c>
      <c r="H18" s="174"/>
      <c r="I18" s="175">
        <f>ROUND(E18*H18,2)</f>
        <v>0</v>
      </c>
      <c r="J18" s="174"/>
      <c r="K18" s="175">
        <f>ROUND(E18*J18,2)</f>
        <v>0</v>
      </c>
      <c r="L18" s="175">
        <v>21</v>
      </c>
      <c r="M18" s="175">
        <f>G18*(1+L18/100)</f>
        <v>0</v>
      </c>
      <c r="N18" s="164">
        <v>0</v>
      </c>
      <c r="O18" s="164">
        <f>ROUND(E18*N18,5)</f>
        <v>0</v>
      </c>
      <c r="P18" s="164">
        <v>0</v>
      </c>
      <c r="Q18" s="164">
        <f>ROUND(E18*P18,5)</f>
        <v>0</v>
      </c>
      <c r="R18" s="164"/>
      <c r="S18" s="164"/>
      <c r="T18" s="165">
        <v>1.0999999999999999E-2</v>
      </c>
      <c r="U18" s="164">
        <f>ROUND(E18*T18,2)</f>
        <v>0.17</v>
      </c>
      <c r="V18" s="154"/>
      <c r="W18" s="154"/>
      <c r="X18" s="154"/>
      <c r="Y18" s="154"/>
      <c r="Z18" s="154"/>
      <c r="AA18" s="154"/>
      <c r="AB18" s="154"/>
      <c r="AC18" s="154"/>
      <c r="AD18" s="154"/>
      <c r="AE18" s="154" t="s">
        <v>100</v>
      </c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ht="22.5" outlineLevel="1" x14ac:dyDescent="0.2">
      <c r="A19" s="155"/>
      <c r="B19" s="162"/>
      <c r="C19" s="257" t="s">
        <v>108</v>
      </c>
      <c r="D19" s="258"/>
      <c r="E19" s="259"/>
      <c r="F19" s="260"/>
      <c r="G19" s="261"/>
      <c r="H19" s="175"/>
      <c r="I19" s="175"/>
      <c r="J19" s="175"/>
      <c r="K19" s="175"/>
      <c r="L19" s="175"/>
      <c r="M19" s="175"/>
      <c r="N19" s="164"/>
      <c r="O19" s="164"/>
      <c r="P19" s="164"/>
      <c r="Q19" s="164"/>
      <c r="R19" s="164"/>
      <c r="S19" s="164"/>
      <c r="T19" s="165"/>
      <c r="U19" s="164"/>
      <c r="V19" s="154"/>
      <c r="W19" s="154"/>
      <c r="X19" s="154"/>
      <c r="Y19" s="154"/>
      <c r="Z19" s="154"/>
      <c r="AA19" s="154"/>
      <c r="AB19" s="154"/>
      <c r="AC19" s="154"/>
      <c r="AD19" s="154"/>
      <c r="AE19" s="154" t="s">
        <v>107</v>
      </c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7" t="str">
        <f>C19</f>
        <v>Vodorovné přemístění výkopku po suchu, bez ohledu na druh dopravního prostředku, bez naložení výkopku, avšak se složením bez rozhrnutí.</v>
      </c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55"/>
      <c r="B20" s="162"/>
      <c r="C20" s="197" t="s">
        <v>115</v>
      </c>
      <c r="D20" s="166"/>
      <c r="E20" s="171">
        <v>15.404999999999999</v>
      </c>
      <c r="F20" s="175"/>
      <c r="G20" s="175"/>
      <c r="H20" s="175"/>
      <c r="I20" s="175"/>
      <c r="J20" s="175"/>
      <c r="K20" s="175"/>
      <c r="L20" s="175"/>
      <c r="M20" s="175"/>
      <c r="N20" s="164"/>
      <c r="O20" s="164"/>
      <c r="P20" s="164"/>
      <c r="Q20" s="164"/>
      <c r="R20" s="164"/>
      <c r="S20" s="164"/>
      <c r="T20" s="165"/>
      <c r="U20" s="164"/>
      <c r="V20" s="154"/>
      <c r="W20" s="154"/>
      <c r="X20" s="154"/>
      <c r="Y20" s="154"/>
      <c r="Z20" s="154"/>
      <c r="AA20" s="154"/>
      <c r="AB20" s="154"/>
      <c r="AC20" s="154"/>
      <c r="AD20" s="154"/>
      <c r="AE20" s="154" t="s">
        <v>102</v>
      </c>
      <c r="AF20" s="154">
        <v>0</v>
      </c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ht="22.5" outlineLevel="1" x14ac:dyDescent="0.2">
      <c r="A21" s="155">
        <v>7</v>
      </c>
      <c r="B21" s="162" t="s">
        <v>116</v>
      </c>
      <c r="C21" s="196" t="s">
        <v>117</v>
      </c>
      <c r="D21" s="164" t="s">
        <v>99</v>
      </c>
      <c r="E21" s="170">
        <v>4.2750000000000004</v>
      </c>
      <c r="F21" s="174"/>
      <c r="G21" s="175">
        <f t="shared" ref="G21:G31" si="0">ROUND(E21*F21,2)</f>
        <v>0</v>
      </c>
      <c r="H21" s="174"/>
      <c r="I21" s="175">
        <f t="shared" ref="I21:I31" si="1">ROUND(E21*H21,2)</f>
        <v>0</v>
      </c>
      <c r="J21" s="174"/>
      <c r="K21" s="175">
        <f t="shared" ref="K21:K31" si="2">ROUND(E21*J21,2)</f>
        <v>0</v>
      </c>
      <c r="L21" s="175">
        <v>21</v>
      </c>
      <c r="M21" s="175">
        <f t="shared" ref="M21:M31" si="3">G21*(1+L21/100)</f>
        <v>0</v>
      </c>
      <c r="N21" s="164">
        <v>0</v>
      </c>
      <c r="O21" s="164">
        <f t="shared" ref="O21:O31" si="4">ROUND(E21*N21,5)</f>
        <v>0</v>
      </c>
      <c r="P21" s="164">
        <v>0</v>
      </c>
      <c r="Q21" s="164">
        <f t="shared" ref="Q21:Q31" si="5">ROUND(E21*P21,5)</f>
        <v>0</v>
      </c>
      <c r="R21" s="164"/>
      <c r="S21" s="164"/>
      <c r="T21" s="165">
        <v>1.0999999999999999E-2</v>
      </c>
      <c r="U21" s="164">
        <f t="shared" ref="U21:U31" si="6">ROUND(E21*T21,2)</f>
        <v>0.05</v>
      </c>
      <c r="V21" s="154"/>
      <c r="W21" s="154"/>
      <c r="X21" s="154"/>
      <c r="Y21" s="154"/>
      <c r="Z21" s="154"/>
      <c r="AA21" s="154"/>
      <c r="AB21" s="154"/>
      <c r="AC21" s="154"/>
      <c r="AD21" s="154"/>
      <c r="AE21" s="154" t="s">
        <v>100</v>
      </c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ht="22.5" outlineLevel="1" x14ac:dyDescent="0.2">
      <c r="A22" s="155">
        <v>8</v>
      </c>
      <c r="B22" s="162" t="s">
        <v>118</v>
      </c>
      <c r="C22" s="196" t="s">
        <v>119</v>
      </c>
      <c r="D22" s="164" t="s">
        <v>120</v>
      </c>
      <c r="E22" s="170">
        <v>4</v>
      </c>
      <c r="F22" s="174"/>
      <c r="G22" s="175">
        <f t="shared" si="0"/>
        <v>0</v>
      </c>
      <c r="H22" s="174"/>
      <c r="I22" s="175">
        <f t="shared" si="1"/>
        <v>0</v>
      </c>
      <c r="J22" s="174"/>
      <c r="K22" s="175">
        <f t="shared" si="2"/>
        <v>0</v>
      </c>
      <c r="L22" s="175">
        <v>21</v>
      </c>
      <c r="M22" s="175">
        <f t="shared" si="3"/>
        <v>0</v>
      </c>
      <c r="N22" s="164">
        <v>0</v>
      </c>
      <c r="O22" s="164">
        <f t="shared" si="4"/>
        <v>0</v>
      </c>
      <c r="P22" s="164">
        <v>0</v>
      </c>
      <c r="Q22" s="164">
        <f t="shared" si="5"/>
        <v>0</v>
      </c>
      <c r="R22" s="164"/>
      <c r="S22" s="164"/>
      <c r="T22" s="165">
        <v>0.20300000000000001</v>
      </c>
      <c r="U22" s="164">
        <f t="shared" si="6"/>
        <v>0.81</v>
      </c>
      <c r="V22" s="154"/>
      <c r="W22" s="154"/>
      <c r="X22" s="154"/>
      <c r="Y22" s="154"/>
      <c r="Z22" s="154"/>
      <c r="AA22" s="154"/>
      <c r="AB22" s="154"/>
      <c r="AC22" s="154"/>
      <c r="AD22" s="154"/>
      <c r="AE22" s="154" t="s">
        <v>121</v>
      </c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ht="22.5" outlineLevel="1" x14ac:dyDescent="0.2">
      <c r="A23" s="155">
        <v>9</v>
      </c>
      <c r="B23" s="162" t="s">
        <v>122</v>
      </c>
      <c r="C23" s="196" t="s">
        <v>123</v>
      </c>
      <c r="D23" s="164" t="s">
        <v>99</v>
      </c>
      <c r="E23" s="170">
        <v>4.2750000000000004</v>
      </c>
      <c r="F23" s="174"/>
      <c r="G23" s="175">
        <f t="shared" si="0"/>
        <v>0</v>
      </c>
      <c r="H23" s="174"/>
      <c r="I23" s="175">
        <f t="shared" si="1"/>
        <v>0</v>
      </c>
      <c r="J23" s="174"/>
      <c r="K23" s="175">
        <f t="shared" si="2"/>
        <v>0</v>
      </c>
      <c r="L23" s="175">
        <v>21</v>
      </c>
      <c r="M23" s="175">
        <f t="shared" si="3"/>
        <v>0</v>
      </c>
      <c r="N23" s="164">
        <v>1.7</v>
      </c>
      <c r="O23" s="164">
        <f t="shared" si="4"/>
        <v>7.2675000000000001</v>
      </c>
      <c r="P23" s="164">
        <v>0</v>
      </c>
      <c r="Q23" s="164">
        <f t="shared" si="5"/>
        <v>0</v>
      </c>
      <c r="R23" s="164"/>
      <c r="S23" s="164"/>
      <c r="T23" s="165">
        <v>1.587</v>
      </c>
      <c r="U23" s="164">
        <f t="shared" si="6"/>
        <v>6.78</v>
      </c>
      <c r="V23" s="154"/>
      <c r="W23" s="154"/>
      <c r="X23" s="154"/>
      <c r="Y23" s="154"/>
      <c r="Z23" s="154"/>
      <c r="AA23" s="154"/>
      <c r="AB23" s="154"/>
      <c r="AC23" s="154"/>
      <c r="AD23" s="154"/>
      <c r="AE23" s="154" t="s">
        <v>100</v>
      </c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ht="22.5" outlineLevel="1" x14ac:dyDescent="0.2">
      <c r="A24" s="155">
        <v>10</v>
      </c>
      <c r="B24" s="162" t="s">
        <v>124</v>
      </c>
      <c r="C24" s="196" t="s">
        <v>125</v>
      </c>
      <c r="D24" s="164" t="s">
        <v>99</v>
      </c>
      <c r="E24" s="170">
        <v>3</v>
      </c>
      <c r="F24" s="174"/>
      <c r="G24" s="175">
        <f t="shared" si="0"/>
        <v>0</v>
      </c>
      <c r="H24" s="174"/>
      <c r="I24" s="175">
        <f t="shared" si="1"/>
        <v>0</v>
      </c>
      <c r="J24" s="174"/>
      <c r="K24" s="175">
        <f t="shared" si="2"/>
        <v>0</v>
      </c>
      <c r="L24" s="175">
        <v>21</v>
      </c>
      <c r="M24" s="175">
        <f t="shared" si="3"/>
        <v>0</v>
      </c>
      <c r="N24" s="164">
        <v>0</v>
      </c>
      <c r="O24" s="164">
        <f t="shared" si="4"/>
        <v>0</v>
      </c>
      <c r="P24" s="164">
        <v>0</v>
      </c>
      <c r="Q24" s="164">
        <f t="shared" si="5"/>
        <v>0</v>
      </c>
      <c r="R24" s="164"/>
      <c r="S24" s="164"/>
      <c r="T24" s="165">
        <v>3.1309999999999998</v>
      </c>
      <c r="U24" s="164">
        <f t="shared" si="6"/>
        <v>9.39</v>
      </c>
      <c r="V24" s="154"/>
      <c r="W24" s="154"/>
      <c r="X24" s="154"/>
      <c r="Y24" s="154"/>
      <c r="Z24" s="154"/>
      <c r="AA24" s="154"/>
      <c r="AB24" s="154"/>
      <c r="AC24" s="154"/>
      <c r="AD24" s="154"/>
      <c r="AE24" s="154" t="s">
        <v>100</v>
      </c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55">
        <v>11</v>
      </c>
      <c r="B25" s="162" t="s">
        <v>126</v>
      </c>
      <c r="C25" s="196" t="s">
        <v>127</v>
      </c>
      <c r="D25" s="164" t="s">
        <v>99</v>
      </c>
      <c r="E25" s="170">
        <v>22.68</v>
      </c>
      <c r="F25" s="174"/>
      <c r="G25" s="175">
        <f t="shared" si="0"/>
        <v>0</v>
      </c>
      <c r="H25" s="174"/>
      <c r="I25" s="175">
        <f t="shared" si="1"/>
        <v>0</v>
      </c>
      <c r="J25" s="174"/>
      <c r="K25" s="175">
        <f t="shared" si="2"/>
        <v>0</v>
      </c>
      <c r="L25" s="175">
        <v>21</v>
      </c>
      <c r="M25" s="175">
        <f t="shared" si="3"/>
        <v>0</v>
      </c>
      <c r="N25" s="164">
        <v>0</v>
      </c>
      <c r="O25" s="164">
        <f t="shared" si="4"/>
        <v>0</v>
      </c>
      <c r="P25" s="164">
        <v>0</v>
      </c>
      <c r="Q25" s="164">
        <f t="shared" si="5"/>
        <v>0</v>
      </c>
      <c r="R25" s="164"/>
      <c r="S25" s="164"/>
      <c r="T25" s="165">
        <v>5.8000000000000003E-2</v>
      </c>
      <c r="U25" s="164">
        <f t="shared" si="6"/>
        <v>1.32</v>
      </c>
      <c r="V25" s="154"/>
      <c r="W25" s="154"/>
      <c r="X25" s="154"/>
      <c r="Y25" s="154"/>
      <c r="Z25" s="154"/>
      <c r="AA25" s="154"/>
      <c r="AB25" s="154"/>
      <c r="AC25" s="154"/>
      <c r="AD25" s="154"/>
      <c r="AE25" s="154" t="s">
        <v>100</v>
      </c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55">
        <v>12</v>
      </c>
      <c r="B26" s="162" t="s">
        <v>128</v>
      </c>
      <c r="C26" s="196" t="s">
        <v>129</v>
      </c>
      <c r="D26" s="164" t="s">
        <v>99</v>
      </c>
      <c r="E26" s="170">
        <v>18.43</v>
      </c>
      <c r="F26" s="174"/>
      <c r="G26" s="175">
        <f t="shared" si="0"/>
        <v>0</v>
      </c>
      <c r="H26" s="174"/>
      <c r="I26" s="175">
        <f t="shared" si="1"/>
        <v>0</v>
      </c>
      <c r="J26" s="174"/>
      <c r="K26" s="175">
        <f t="shared" si="2"/>
        <v>0</v>
      </c>
      <c r="L26" s="175">
        <v>21</v>
      </c>
      <c r="M26" s="175">
        <f t="shared" si="3"/>
        <v>0</v>
      </c>
      <c r="N26" s="164">
        <v>0</v>
      </c>
      <c r="O26" s="164">
        <f t="shared" si="4"/>
        <v>0</v>
      </c>
      <c r="P26" s="164">
        <v>0</v>
      </c>
      <c r="Q26" s="164">
        <f t="shared" si="5"/>
        <v>0</v>
      </c>
      <c r="R26" s="164"/>
      <c r="S26" s="164"/>
      <c r="T26" s="165">
        <v>0.20200000000000001</v>
      </c>
      <c r="U26" s="164">
        <f t="shared" si="6"/>
        <v>3.72</v>
      </c>
      <c r="V26" s="154"/>
      <c r="W26" s="154"/>
      <c r="X26" s="154"/>
      <c r="Y26" s="154"/>
      <c r="Z26" s="154"/>
      <c r="AA26" s="154"/>
      <c r="AB26" s="154"/>
      <c r="AC26" s="154"/>
      <c r="AD26" s="154"/>
      <c r="AE26" s="154" t="s">
        <v>100</v>
      </c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55">
        <v>13</v>
      </c>
      <c r="B27" s="162" t="s">
        <v>130</v>
      </c>
      <c r="C27" s="196" t="s">
        <v>131</v>
      </c>
      <c r="D27" s="164" t="s">
        <v>132</v>
      </c>
      <c r="E27" s="170">
        <v>43.2</v>
      </c>
      <c r="F27" s="174"/>
      <c r="G27" s="175">
        <f t="shared" si="0"/>
        <v>0</v>
      </c>
      <c r="H27" s="174"/>
      <c r="I27" s="175">
        <f t="shared" si="1"/>
        <v>0</v>
      </c>
      <c r="J27" s="174"/>
      <c r="K27" s="175">
        <f t="shared" si="2"/>
        <v>0</v>
      </c>
      <c r="L27" s="175">
        <v>21</v>
      </c>
      <c r="M27" s="175">
        <f t="shared" si="3"/>
        <v>0</v>
      </c>
      <c r="N27" s="164">
        <v>1.99E-3</v>
      </c>
      <c r="O27" s="164">
        <f t="shared" si="4"/>
        <v>8.5970000000000005E-2</v>
      </c>
      <c r="P27" s="164">
        <v>0</v>
      </c>
      <c r="Q27" s="164">
        <f t="shared" si="5"/>
        <v>0</v>
      </c>
      <c r="R27" s="164"/>
      <c r="S27" s="164"/>
      <c r="T27" s="165">
        <v>0.40200000000000002</v>
      </c>
      <c r="U27" s="164">
        <f t="shared" si="6"/>
        <v>17.37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 t="s">
        <v>100</v>
      </c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55">
        <v>14</v>
      </c>
      <c r="B28" s="162" t="s">
        <v>133</v>
      </c>
      <c r="C28" s="196" t="s">
        <v>134</v>
      </c>
      <c r="D28" s="164" t="s">
        <v>132</v>
      </c>
      <c r="E28" s="170">
        <v>43.2</v>
      </c>
      <c r="F28" s="174"/>
      <c r="G28" s="175">
        <f t="shared" si="0"/>
        <v>0</v>
      </c>
      <c r="H28" s="174"/>
      <c r="I28" s="175">
        <f t="shared" si="1"/>
        <v>0</v>
      </c>
      <c r="J28" s="174"/>
      <c r="K28" s="175">
        <f t="shared" si="2"/>
        <v>0</v>
      </c>
      <c r="L28" s="175">
        <v>21</v>
      </c>
      <c r="M28" s="175">
        <f t="shared" si="3"/>
        <v>0</v>
      </c>
      <c r="N28" s="164">
        <v>0</v>
      </c>
      <c r="O28" s="164">
        <f t="shared" si="4"/>
        <v>0</v>
      </c>
      <c r="P28" s="164">
        <v>0</v>
      </c>
      <c r="Q28" s="164">
        <f t="shared" si="5"/>
        <v>0</v>
      </c>
      <c r="R28" s="164"/>
      <c r="S28" s="164"/>
      <c r="T28" s="165">
        <v>7.0000000000000007E-2</v>
      </c>
      <c r="U28" s="164">
        <f t="shared" si="6"/>
        <v>3.02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 t="s">
        <v>100</v>
      </c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55">
        <v>15</v>
      </c>
      <c r="B29" s="162" t="s">
        <v>135</v>
      </c>
      <c r="C29" s="196" t="s">
        <v>136</v>
      </c>
      <c r="D29" s="164" t="s">
        <v>137</v>
      </c>
      <c r="E29" s="170">
        <v>3.6</v>
      </c>
      <c r="F29" s="174"/>
      <c r="G29" s="175">
        <f t="shared" si="0"/>
        <v>0</v>
      </c>
      <c r="H29" s="174"/>
      <c r="I29" s="175">
        <f t="shared" si="1"/>
        <v>0</v>
      </c>
      <c r="J29" s="174"/>
      <c r="K29" s="175">
        <f t="shared" si="2"/>
        <v>0</v>
      </c>
      <c r="L29" s="175">
        <v>21</v>
      </c>
      <c r="M29" s="175">
        <f t="shared" si="3"/>
        <v>0</v>
      </c>
      <c r="N29" s="164">
        <v>2.478E-2</v>
      </c>
      <c r="O29" s="164">
        <f t="shared" si="4"/>
        <v>8.9209999999999998E-2</v>
      </c>
      <c r="P29" s="164">
        <v>0</v>
      </c>
      <c r="Q29" s="164">
        <f t="shared" si="5"/>
        <v>0</v>
      </c>
      <c r="R29" s="164"/>
      <c r="S29" s="164"/>
      <c r="T29" s="165">
        <v>3.6429999999999998</v>
      </c>
      <c r="U29" s="164">
        <f t="shared" si="6"/>
        <v>13.11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 t="s">
        <v>121</v>
      </c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55">
        <v>16</v>
      </c>
      <c r="B30" s="162" t="s">
        <v>138</v>
      </c>
      <c r="C30" s="196" t="s">
        <v>139</v>
      </c>
      <c r="D30" s="164" t="s">
        <v>99</v>
      </c>
      <c r="E30" s="170">
        <v>2</v>
      </c>
      <c r="F30" s="174"/>
      <c r="G30" s="175">
        <f t="shared" si="0"/>
        <v>0</v>
      </c>
      <c r="H30" s="174"/>
      <c r="I30" s="175">
        <f t="shared" si="1"/>
        <v>0</v>
      </c>
      <c r="J30" s="174"/>
      <c r="K30" s="175">
        <f t="shared" si="2"/>
        <v>0</v>
      </c>
      <c r="L30" s="175">
        <v>21</v>
      </c>
      <c r="M30" s="175">
        <f t="shared" si="3"/>
        <v>0</v>
      </c>
      <c r="N30" s="164">
        <v>0</v>
      </c>
      <c r="O30" s="164">
        <f t="shared" si="4"/>
        <v>0</v>
      </c>
      <c r="P30" s="164">
        <v>0</v>
      </c>
      <c r="Q30" s="164">
        <f t="shared" si="5"/>
        <v>0</v>
      </c>
      <c r="R30" s="164"/>
      <c r="S30" s="164"/>
      <c r="T30" s="165">
        <v>1.7629999999999999</v>
      </c>
      <c r="U30" s="164">
        <f t="shared" si="6"/>
        <v>3.53</v>
      </c>
      <c r="V30" s="154"/>
      <c r="W30" s="154"/>
      <c r="X30" s="154"/>
      <c r="Y30" s="154"/>
      <c r="Z30" s="154"/>
      <c r="AA30" s="154"/>
      <c r="AB30" s="154"/>
      <c r="AC30" s="154"/>
      <c r="AD30" s="154"/>
      <c r="AE30" s="154" t="s">
        <v>100</v>
      </c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55">
        <v>17</v>
      </c>
      <c r="B31" s="162" t="s">
        <v>140</v>
      </c>
      <c r="C31" s="196" t="s">
        <v>141</v>
      </c>
      <c r="D31" s="164" t="s">
        <v>99</v>
      </c>
      <c r="E31" s="170">
        <v>4.2750000000000004</v>
      </c>
      <c r="F31" s="174"/>
      <c r="G31" s="175">
        <f t="shared" si="0"/>
        <v>0</v>
      </c>
      <c r="H31" s="174"/>
      <c r="I31" s="175">
        <f t="shared" si="1"/>
        <v>0</v>
      </c>
      <c r="J31" s="174"/>
      <c r="K31" s="175">
        <f t="shared" si="2"/>
        <v>0</v>
      </c>
      <c r="L31" s="175">
        <v>21</v>
      </c>
      <c r="M31" s="175">
        <f t="shared" si="3"/>
        <v>0</v>
      </c>
      <c r="N31" s="164">
        <v>1.67</v>
      </c>
      <c r="O31" s="164">
        <f t="shared" si="4"/>
        <v>7.1392499999999997</v>
      </c>
      <c r="P31" s="164">
        <v>0</v>
      </c>
      <c r="Q31" s="164">
        <f t="shared" si="5"/>
        <v>0</v>
      </c>
      <c r="R31" s="164"/>
      <c r="S31" s="164"/>
      <c r="T31" s="165">
        <v>0.21299999999999999</v>
      </c>
      <c r="U31" s="164">
        <f t="shared" si="6"/>
        <v>0.91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 t="s">
        <v>121</v>
      </c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x14ac:dyDescent="0.2">
      <c r="A32" s="156" t="s">
        <v>95</v>
      </c>
      <c r="B32" s="163" t="s">
        <v>62</v>
      </c>
      <c r="C32" s="199" t="s">
        <v>63</v>
      </c>
      <c r="D32" s="168"/>
      <c r="E32" s="173"/>
      <c r="F32" s="177"/>
      <c r="G32" s="177">
        <f>SUMIF(AE33:AE50,"&lt;&gt;NOR",G33:G50)</f>
        <v>0</v>
      </c>
      <c r="H32" s="177"/>
      <c r="I32" s="177">
        <f>SUM(I33:I50)</f>
        <v>0</v>
      </c>
      <c r="J32" s="177"/>
      <c r="K32" s="177">
        <f>SUM(K33:K50)</f>
        <v>0</v>
      </c>
      <c r="L32" s="177"/>
      <c r="M32" s="177">
        <f>SUM(M33:M50)</f>
        <v>0</v>
      </c>
      <c r="N32" s="168"/>
      <c r="O32" s="168">
        <f>SUM(O33:O50)</f>
        <v>17.682759999999998</v>
      </c>
      <c r="P32" s="168"/>
      <c r="Q32" s="168">
        <f>SUM(Q33:Q50)</f>
        <v>4.84</v>
      </c>
      <c r="R32" s="168"/>
      <c r="S32" s="168"/>
      <c r="T32" s="169"/>
      <c r="U32" s="168">
        <f>SUM(U33:U50)</f>
        <v>64.47999999999999</v>
      </c>
      <c r="AE32" t="s">
        <v>96</v>
      </c>
    </row>
    <row r="33" spans="1:60" outlineLevel="1" x14ac:dyDescent="0.2">
      <c r="A33" s="155">
        <v>18</v>
      </c>
      <c r="B33" s="162" t="s">
        <v>142</v>
      </c>
      <c r="C33" s="196" t="s">
        <v>143</v>
      </c>
      <c r="D33" s="164" t="s">
        <v>137</v>
      </c>
      <c r="E33" s="170">
        <v>21.5</v>
      </c>
      <c r="F33" s="174"/>
      <c r="G33" s="175">
        <f>ROUND(E33*F33,2)</f>
        <v>0</v>
      </c>
      <c r="H33" s="174"/>
      <c r="I33" s="175">
        <f>ROUND(E33*H33,2)</f>
        <v>0</v>
      </c>
      <c r="J33" s="174"/>
      <c r="K33" s="175">
        <f>ROUND(E33*J33,2)</f>
        <v>0</v>
      </c>
      <c r="L33" s="175">
        <v>21</v>
      </c>
      <c r="M33" s="175">
        <f>G33*(1+L33/100)</f>
        <v>0</v>
      </c>
      <c r="N33" s="164">
        <v>1.1E-4</v>
      </c>
      <c r="O33" s="164">
        <f>ROUND(E33*N33,5)</f>
        <v>2.3700000000000001E-3</v>
      </c>
      <c r="P33" s="164">
        <v>0</v>
      </c>
      <c r="Q33" s="164">
        <f>ROUND(E33*P33,5)</f>
        <v>0</v>
      </c>
      <c r="R33" s="164"/>
      <c r="S33" s="164"/>
      <c r="T33" s="165">
        <v>0.13200000000000001</v>
      </c>
      <c r="U33" s="164">
        <f>ROUND(E33*T33,2)</f>
        <v>2.84</v>
      </c>
      <c r="V33" s="154"/>
      <c r="W33" s="154"/>
      <c r="X33" s="154"/>
      <c r="Y33" s="154"/>
      <c r="Z33" s="154"/>
      <c r="AA33" s="154"/>
      <c r="AB33" s="154"/>
      <c r="AC33" s="154"/>
      <c r="AD33" s="154"/>
      <c r="AE33" s="154" t="s">
        <v>100</v>
      </c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55">
        <v>19</v>
      </c>
      <c r="B34" s="162" t="s">
        <v>144</v>
      </c>
      <c r="C34" s="196" t="s">
        <v>145</v>
      </c>
      <c r="D34" s="164" t="s">
        <v>137</v>
      </c>
      <c r="E34" s="170">
        <v>7</v>
      </c>
      <c r="F34" s="174"/>
      <c r="G34" s="175">
        <f>ROUND(E34*F34,2)</f>
        <v>0</v>
      </c>
      <c r="H34" s="174"/>
      <c r="I34" s="175">
        <f>ROUND(E34*H34,2)</f>
        <v>0</v>
      </c>
      <c r="J34" s="174"/>
      <c r="K34" s="175">
        <f>ROUND(E34*J34,2)</f>
        <v>0</v>
      </c>
      <c r="L34" s="175">
        <v>21</v>
      </c>
      <c r="M34" s="175">
        <f>G34*(1+L34/100)</f>
        <v>0</v>
      </c>
      <c r="N34" s="164">
        <v>0</v>
      </c>
      <c r="O34" s="164">
        <f>ROUND(E34*N34,5)</f>
        <v>0</v>
      </c>
      <c r="P34" s="164">
        <v>0</v>
      </c>
      <c r="Q34" s="164">
        <f>ROUND(E34*P34,5)</f>
        <v>0</v>
      </c>
      <c r="R34" s="164"/>
      <c r="S34" s="164"/>
      <c r="T34" s="165">
        <v>0.216</v>
      </c>
      <c r="U34" s="164">
        <f>ROUND(E34*T34,2)</f>
        <v>1.51</v>
      </c>
      <c r="V34" s="154"/>
      <c r="W34" s="154"/>
      <c r="X34" s="154"/>
      <c r="Y34" s="154"/>
      <c r="Z34" s="154"/>
      <c r="AA34" s="154"/>
      <c r="AB34" s="154"/>
      <c r="AC34" s="154"/>
      <c r="AD34" s="154"/>
      <c r="AE34" s="154" t="s">
        <v>100</v>
      </c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ht="22.5" outlineLevel="1" x14ac:dyDescent="0.2">
      <c r="A35" s="155">
        <v>20</v>
      </c>
      <c r="B35" s="162" t="s">
        <v>146</v>
      </c>
      <c r="C35" s="196" t="s">
        <v>147</v>
      </c>
      <c r="D35" s="164" t="s">
        <v>148</v>
      </c>
      <c r="E35" s="170">
        <v>5</v>
      </c>
      <c r="F35" s="174"/>
      <c r="G35" s="175">
        <f>ROUND(E35*F35,2)</f>
        <v>0</v>
      </c>
      <c r="H35" s="174"/>
      <c r="I35" s="175">
        <f>ROUND(E35*H35,2)</f>
        <v>0</v>
      </c>
      <c r="J35" s="174"/>
      <c r="K35" s="175">
        <f>ROUND(E35*J35,2)</f>
        <v>0</v>
      </c>
      <c r="L35" s="175">
        <v>21</v>
      </c>
      <c r="M35" s="175">
        <f>G35*(1+L35/100)</f>
        <v>0</v>
      </c>
      <c r="N35" s="164">
        <v>0.14879999999999999</v>
      </c>
      <c r="O35" s="164">
        <f>ROUND(E35*N35,5)</f>
        <v>0.74399999999999999</v>
      </c>
      <c r="P35" s="164">
        <v>0</v>
      </c>
      <c r="Q35" s="164">
        <f>ROUND(E35*P35,5)</f>
        <v>0</v>
      </c>
      <c r="R35" s="164"/>
      <c r="S35" s="164"/>
      <c r="T35" s="165">
        <v>0</v>
      </c>
      <c r="U35" s="164">
        <f>ROUND(E35*T35,2)</f>
        <v>0</v>
      </c>
      <c r="V35" s="154"/>
      <c r="W35" s="154"/>
      <c r="X35" s="154"/>
      <c r="Y35" s="154"/>
      <c r="Z35" s="154"/>
      <c r="AA35" s="154"/>
      <c r="AB35" s="154"/>
      <c r="AC35" s="154"/>
      <c r="AD35" s="154"/>
      <c r="AE35" s="154" t="s">
        <v>149</v>
      </c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55"/>
      <c r="B36" s="162"/>
      <c r="C36" s="257" t="s">
        <v>150</v>
      </c>
      <c r="D36" s="258"/>
      <c r="E36" s="259"/>
      <c r="F36" s="260"/>
      <c r="G36" s="261"/>
      <c r="H36" s="175"/>
      <c r="I36" s="175"/>
      <c r="J36" s="175"/>
      <c r="K36" s="175"/>
      <c r="L36" s="175"/>
      <c r="M36" s="175"/>
      <c r="N36" s="164"/>
      <c r="O36" s="164"/>
      <c r="P36" s="164"/>
      <c r="Q36" s="164"/>
      <c r="R36" s="164"/>
      <c r="S36" s="164"/>
      <c r="T36" s="165"/>
      <c r="U36" s="164"/>
      <c r="V36" s="154"/>
      <c r="W36" s="154"/>
      <c r="X36" s="154"/>
      <c r="Y36" s="154"/>
      <c r="Z36" s="154"/>
      <c r="AA36" s="154"/>
      <c r="AB36" s="154"/>
      <c r="AC36" s="154"/>
      <c r="AD36" s="154"/>
      <c r="AE36" s="154" t="s">
        <v>107</v>
      </c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7" t="str">
        <f>C36</f>
        <v>S kompaktní stěnou dle ČSN EN 1401. bez pěnové struktůry</v>
      </c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55"/>
      <c r="B37" s="162"/>
      <c r="C37" s="257" t="s">
        <v>151</v>
      </c>
      <c r="D37" s="258"/>
      <c r="E37" s="259"/>
      <c r="F37" s="260"/>
      <c r="G37" s="261"/>
      <c r="H37" s="175"/>
      <c r="I37" s="175"/>
      <c r="J37" s="175"/>
      <c r="K37" s="175"/>
      <c r="L37" s="175"/>
      <c r="M37" s="175"/>
      <c r="N37" s="164"/>
      <c r="O37" s="164"/>
      <c r="P37" s="164"/>
      <c r="Q37" s="164"/>
      <c r="R37" s="164"/>
      <c r="S37" s="164"/>
      <c r="T37" s="165"/>
      <c r="U37" s="164"/>
      <c r="V37" s="154"/>
      <c r="W37" s="154"/>
      <c r="X37" s="154"/>
      <c r="Y37" s="154"/>
      <c r="Z37" s="154"/>
      <c r="AA37" s="154"/>
      <c r="AB37" s="154"/>
      <c r="AC37" s="154"/>
      <c r="AD37" s="154"/>
      <c r="AE37" s="154" t="s">
        <v>107</v>
      </c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7" t="str">
        <f>C37</f>
        <v>v provedení s naformovaným hrdlem opatřeným těsnicím kroužkem z elastomeru.</v>
      </c>
      <c r="BB37" s="154"/>
      <c r="BC37" s="154"/>
      <c r="BD37" s="154"/>
      <c r="BE37" s="154"/>
      <c r="BF37" s="154"/>
      <c r="BG37" s="154"/>
      <c r="BH37" s="154"/>
    </row>
    <row r="38" spans="1:60" ht="22.5" outlineLevel="1" x14ac:dyDescent="0.2">
      <c r="A38" s="155">
        <v>21</v>
      </c>
      <c r="B38" s="162" t="s">
        <v>152</v>
      </c>
      <c r="C38" s="196" t="s">
        <v>153</v>
      </c>
      <c r="D38" s="164" t="s">
        <v>137</v>
      </c>
      <c r="E38" s="170">
        <v>7</v>
      </c>
      <c r="F38" s="174"/>
      <c r="G38" s="175">
        <f>ROUND(E38*F38,2)</f>
        <v>0</v>
      </c>
      <c r="H38" s="174"/>
      <c r="I38" s="175">
        <f>ROUND(E38*H38,2)</f>
        <v>0</v>
      </c>
      <c r="J38" s="174"/>
      <c r="K38" s="175">
        <f>ROUND(E38*J38,2)</f>
        <v>0</v>
      </c>
      <c r="L38" s="175">
        <v>21</v>
      </c>
      <c r="M38" s="175">
        <f>G38*(1+L38/100)</f>
        <v>0</v>
      </c>
      <c r="N38" s="164">
        <v>0.90902000000000005</v>
      </c>
      <c r="O38" s="164">
        <f>ROUND(E38*N38,5)</f>
        <v>6.3631399999999996</v>
      </c>
      <c r="P38" s="164">
        <v>0</v>
      </c>
      <c r="Q38" s="164">
        <f>ROUND(E38*P38,5)</f>
        <v>0</v>
      </c>
      <c r="R38" s="164"/>
      <c r="S38" s="164"/>
      <c r="T38" s="165">
        <v>3.41066</v>
      </c>
      <c r="U38" s="164">
        <f>ROUND(E38*T38,2)</f>
        <v>23.87</v>
      </c>
      <c r="V38" s="154"/>
      <c r="W38" s="154"/>
      <c r="X38" s="154"/>
      <c r="Y38" s="154"/>
      <c r="Z38" s="154"/>
      <c r="AA38" s="154"/>
      <c r="AB38" s="154"/>
      <c r="AC38" s="154"/>
      <c r="AD38" s="154"/>
      <c r="AE38" s="154" t="s">
        <v>121</v>
      </c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ht="22.5" outlineLevel="1" x14ac:dyDescent="0.2">
      <c r="A39" s="155">
        <v>22</v>
      </c>
      <c r="B39" s="162" t="s">
        <v>154</v>
      </c>
      <c r="C39" s="196" t="s">
        <v>155</v>
      </c>
      <c r="D39" s="164" t="s">
        <v>148</v>
      </c>
      <c r="E39" s="170">
        <v>1</v>
      </c>
      <c r="F39" s="174"/>
      <c r="G39" s="175">
        <f>ROUND(E39*F39,2)</f>
        <v>0</v>
      </c>
      <c r="H39" s="174"/>
      <c r="I39" s="175">
        <f>ROUND(E39*H39,2)</f>
        <v>0</v>
      </c>
      <c r="J39" s="174"/>
      <c r="K39" s="175">
        <f>ROUND(E39*J39,2)</f>
        <v>0</v>
      </c>
      <c r="L39" s="175">
        <v>21</v>
      </c>
      <c r="M39" s="175">
        <f>G39*(1+L39/100)</f>
        <v>0</v>
      </c>
      <c r="N39" s="164">
        <v>3.4470100000000001</v>
      </c>
      <c r="O39" s="164">
        <f>ROUND(E39*N39,5)</f>
        <v>3.4470100000000001</v>
      </c>
      <c r="P39" s="164">
        <v>0</v>
      </c>
      <c r="Q39" s="164">
        <f>ROUND(E39*P39,5)</f>
        <v>0</v>
      </c>
      <c r="R39" s="164"/>
      <c r="S39" s="164"/>
      <c r="T39" s="165">
        <v>6.2570300000000003</v>
      </c>
      <c r="U39" s="164">
        <f>ROUND(E39*T39,2)</f>
        <v>6.26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 t="s">
        <v>100</v>
      </c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55"/>
      <c r="B40" s="162"/>
      <c r="C40" s="257" t="s">
        <v>156</v>
      </c>
      <c r="D40" s="258"/>
      <c r="E40" s="259"/>
      <c r="F40" s="260"/>
      <c r="G40" s="261"/>
      <c r="H40" s="175"/>
      <c r="I40" s="175"/>
      <c r="J40" s="175"/>
      <c r="K40" s="175"/>
      <c r="L40" s="175"/>
      <c r="M40" s="175"/>
      <c r="N40" s="164"/>
      <c r="O40" s="164"/>
      <c r="P40" s="164"/>
      <c r="Q40" s="164"/>
      <c r="R40" s="164"/>
      <c r="S40" s="164"/>
      <c r="T40" s="165"/>
      <c r="U40" s="164"/>
      <c r="V40" s="154"/>
      <c r="W40" s="154"/>
      <c r="X40" s="154"/>
      <c r="Y40" s="154"/>
      <c r="Z40" s="154"/>
      <c r="AA40" s="154"/>
      <c r="AB40" s="154"/>
      <c r="AC40" s="154"/>
      <c r="AD40" s="154"/>
      <c r="AE40" s="154" t="s">
        <v>107</v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7" t="str">
        <f>C40</f>
        <v>Posouzení na místě</v>
      </c>
      <c r="BB40" s="154"/>
      <c r="BC40" s="154"/>
      <c r="BD40" s="154"/>
      <c r="BE40" s="154"/>
      <c r="BF40" s="154"/>
      <c r="BG40" s="154"/>
      <c r="BH40" s="154"/>
    </row>
    <row r="41" spans="1:60" ht="22.5" outlineLevel="1" x14ac:dyDescent="0.2">
      <c r="A41" s="155">
        <v>23</v>
      </c>
      <c r="B41" s="162" t="s">
        <v>157</v>
      </c>
      <c r="C41" s="196" t="s">
        <v>158</v>
      </c>
      <c r="D41" s="164" t="s">
        <v>159</v>
      </c>
      <c r="E41" s="170">
        <v>1</v>
      </c>
      <c r="F41" s="174"/>
      <c r="G41" s="175">
        <f>ROUND(E41*F41,2)</f>
        <v>0</v>
      </c>
      <c r="H41" s="174"/>
      <c r="I41" s="175">
        <f>ROUND(E41*H41,2)</f>
        <v>0</v>
      </c>
      <c r="J41" s="174"/>
      <c r="K41" s="175">
        <f>ROUND(E41*J41,2)</f>
        <v>0</v>
      </c>
      <c r="L41" s="175">
        <v>21</v>
      </c>
      <c r="M41" s="175">
        <f>G41*(1+L41/100)</f>
        <v>0</v>
      </c>
      <c r="N41" s="164">
        <v>3.4470100000000001</v>
      </c>
      <c r="O41" s="164">
        <f>ROUND(E41*N41,5)</f>
        <v>3.4470100000000001</v>
      </c>
      <c r="P41" s="164">
        <v>0</v>
      </c>
      <c r="Q41" s="164">
        <f>ROUND(E41*P41,5)</f>
        <v>0</v>
      </c>
      <c r="R41" s="164"/>
      <c r="S41" s="164"/>
      <c r="T41" s="165">
        <v>6.2570300000000003</v>
      </c>
      <c r="U41" s="164">
        <f>ROUND(E41*T41,2)</f>
        <v>6.26</v>
      </c>
      <c r="V41" s="154"/>
      <c r="W41" s="154"/>
      <c r="X41" s="154"/>
      <c r="Y41" s="154"/>
      <c r="Z41" s="154"/>
      <c r="AA41" s="154"/>
      <c r="AB41" s="154"/>
      <c r="AC41" s="154"/>
      <c r="AD41" s="154"/>
      <c r="AE41" s="154" t="s">
        <v>100</v>
      </c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55"/>
      <c r="B42" s="162"/>
      <c r="C42" s="257" t="s">
        <v>156</v>
      </c>
      <c r="D42" s="258"/>
      <c r="E42" s="259"/>
      <c r="F42" s="260"/>
      <c r="G42" s="261"/>
      <c r="H42" s="175"/>
      <c r="I42" s="175"/>
      <c r="J42" s="175"/>
      <c r="K42" s="175"/>
      <c r="L42" s="175"/>
      <c r="M42" s="175"/>
      <c r="N42" s="164"/>
      <c r="O42" s="164"/>
      <c r="P42" s="164"/>
      <c r="Q42" s="164"/>
      <c r="R42" s="164"/>
      <c r="S42" s="164"/>
      <c r="T42" s="165"/>
      <c r="U42" s="164"/>
      <c r="V42" s="154"/>
      <c r="W42" s="154"/>
      <c r="X42" s="154"/>
      <c r="Y42" s="154"/>
      <c r="Z42" s="154"/>
      <c r="AA42" s="154"/>
      <c r="AB42" s="154"/>
      <c r="AC42" s="154"/>
      <c r="AD42" s="154"/>
      <c r="AE42" s="154" t="s">
        <v>107</v>
      </c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7" t="str">
        <f>C42</f>
        <v>Posouzení na místě</v>
      </c>
      <c r="BB42" s="154"/>
      <c r="BC42" s="154"/>
      <c r="BD42" s="154"/>
      <c r="BE42" s="154"/>
      <c r="BF42" s="154"/>
      <c r="BG42" s="154"/>
      <c r="BH42" s="154"/>
    </row>
    <row r="43" spans="1:60" ht="22.5" outlineLevel="1" x14ac:dyDescent="0.2">
      <c r="A43" s="155">
        <v>24</v>
      </c>
      <c r="B43" s="162" t="s">
        <v>160</v>
      </c>
      <c r="C43" s="196" t="s">
        <v>161</v>
      </c>
      <c r="D43" s="164" t="s">
        <v>148</v>
      </c>
      <c r="E43" s="170">
        <v>2</v>
      </c>
      <c r="F43" s="174"/>
      <c r="G43" s="175">
        <f>ROUND(E43*F43,2)</f>
        <v>0</v>
      </c>
      <c r="H43" s="174"/>
      <c r="I43" s="175">
        <f>ROUND(E43*H43,2)</f>
        <v>0</v>
      </c>
      <c r="J43" s="174"/>
      <c r="K43" s="175">
        <f>ROUND(E43*J43,2)</f>
        <v>0</v>
      </c>
      <c r="L43" s="175">
        <v>21</v>
      </c>
      <c r="M43" s="175">
        <f>G43*(1+L43/100)</f>
        <v>0</v>
      </c>
      <c r="N43" s="164">
        <v>0</v>
      </c>
      <c r="O43" s="164">
        <f>ROUND(E43*N43,5)</f>
        <v>0</v>
      </c>
      <c r="P43" s="164">
        <v>0</v>
      </c>
      <c r="Q43" s="164">
        <f>ROUND(E43*P43,5)</f>
        <v>0</v>
      </c>
      <c r="R43" s="164"/>
      <c r="S43" s="164"/>
      <c r="T43" s="165">
        <v>0.65</v>
      </c>
      <c r="U43" s="164">
        <f>ROUND(E43*T43,2)</f>
        <v>1.3</v>
      </c>
      <c r="V43" s="154"/>
      <c r="W43" s="154"/>
      <c r="X43" s="154"/>
      <c r="Y43" s="154"/>
      <c r="Z43" s="154"/>
      <c r="AA43" s="154"/>
      <c r="AB43" s="154"/>
      <c r="AC43" s="154"/>
      <c r="AD43" s="154"/>
      <c r="AE43" s="154" t="s">
        <v>100</v>
      </c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55"/>
      <c r="B44" s="162"/>
      <c r="C44" s="197" t="s">
        <v>162</v>
      </c>
      <c r="D44" s="166"/>
      <c r="E44" s="171">
        <v>1</v>
      </c>
      <c r="F44" s="175"/>
      <c r="G44" s="175"/>
      <c r="H44" s="175"/>
      <c r="I44" s="175"/>
      <c r="J44" s="175"/>
      <c r="K44" s="175"/>
      <c r="L44" s="175"/>
      <c r="M44" s="175"/>
      <c r="N44" s="164"/>
      <c r="O44" s="164"/>
      <c r="P44" s="164"/>
      <c r="Q44" s="164"/>
      <c r="R44" s="164"/>
      <c r="S44" s="164"/>
      <c r="T44" s="165"/>
      <c r="U44" s="164"/>
      <c r="V44" s="154"/>
      <c r="W44" s="154"/>
      <c r="X44" s="154"/>
      <c r="Y44" s="154"/>
      <c r="Z44" s="154"/>
      <c r="AA44" s="154"/>
      <c r="AB44" s="154"/>
      <c r="AC44" s="154"/>
      <c r="AD44" s="154"/>
      <c r="AE44" s="154" t="s">
        <v>102</v>
      </c>
      <c r="AF44" s="154">
        <v>0</v>
      </c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55"/>
      <c r="B45" s="162"/>
      <c r="C45" s="197" t="s">
        <v>163</v>
      </c>
      <c r="D45" s="166"/>
      <c r="E45" s="171">
        <v>1</v>
      </c>
      <c r="F45" s="175"/>
      <c r="G45" s="175"/>
      <c r="H45" s="175"/>
      <c r="I45" s="175"/>
      <c r="J45" s="175"/>
      <c r="K45" s="175"/>
      <c r="L45" s="175"/>
      <c r="M45" s="175"/>
      <c r="N45" s="164"/>
      <c r="O45" s="164"/>
      <c r="P45" s="164"/>
      <c r="Q45" s="164"/>
      <c r="R45" s="164"/>
      <c r="S45" s="164"/>
      <c r="T45" s="165"/>
      <c r="U45" s="164"/>
      <c r="V45" s="154"/>
      <c r="W45" s="154"/>
      <c r="X45" s="154"/>
      <c r="Y45" s="154"/>
      <c r="Z45" s="154"/>
      <c r="AA45" s="154"/>
      <c r="AB45" s="154"/>
      <c r="AC45" s="154"/>
      <c r="AD45" s="154"/>
      <c r="AE45" s="154" t="s">
        <v>102</v>
      </c>
      <c r="AF45" s="154">
        <v>0</v>
      </c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ht="22.5" outlineLevel="1" x14ac:dyDescent="0.2">
      <c r="A46" s="155">
        <v>25</v>
      </c>
      <c r="B46" s="162" t="s">
        <v>164</v>
      </c>
      <c r="C46" s="196" t="s">
        <v>165</v>
      </c>
      <c r="D46" s="164" t="s">
        <v>148</v>
      </c>
      <c r="E46" s="170">
        <v>2</v>
      </c>
      <c r="F46" s="174"/>
      <c r="G46" s="175">
        <f>ROUND(E46*F46,2)</f>
        <v>0</v>
      </c>
      <c r="H46" s="174"/>
      <c r="I46" s="175">
        <f>ROUND(E46*H46,2)</f>
        <v>0</v>
      </c>
      <c r="J46" s="174"/>
      <c r="K46" s="175">
        <f>ROUND(E46*J46,2)</f>
        <v>0</v>
      </c>
      <c r="L46" s="175">
        <v>21</v>
      </c>
      <c r="M46" s="175">
        <f>G46*(1+L46/100)</f>
        <v>0</v>
      </c>
      <c r="N46" s="164">
        <v>6.0929999999999998E-2</v>
      </c>
      <c r="O46" s="164">
        <f>ROUND(E46*N46,5)</f>
        <v>0.12186</v>
      </c>
      <c r="P46" s="164">
        <v>0</v>
      </c>
      <c r="Q46" s="164">
        <f>ROUND(E46*P46,5)</f>
        <v>0</v>
      </c>
      <c r="R46" s="164"/>
      <c r="S46" s="164"/>
      <c r="T46" s="165">
        <v>1.3428899999999999</v>
      </c>
      <c r="U46" s="164">
        <f>ROUND(E46*T46,2)</f>
        <v>2.69</v>
      </c>
      <c r="V46" s="154"/>
      <c r="W46" s="154"/>
      <c r="X46" s="154"/>
      <c r="Y46" s="154"/>
      <c r="Z46" s="154"/>
      <c r="AA46" s="154"/>
      <c r="AB46" s="154"/>
      <c r="AC46" s="154"/>
      <c r="AD46" s="154"/>
      <c r="AE46" s="154" t="s">
        <v>100</v>
      </c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55">
        <v>26</v>
      </c>
      <c r="B47" s="162" t="s">
        <v>166</v>
      </c>
      <c r="C47" s="196" t="s">
        <v>167</v>
      </c>
      <c r="D47" s="164" t="s">
        <v>137</v>
      </c>
      <c r="E47" s="170">
        <v>28.5</v>
      </c>
      <c r="F47" s="174"/>
      <c r="G47" s="175">
        <f>ROUND(E47*F47,2)</f>
        <v>0</v>
      </c>
      <c r="H47" s="174"/>
      <c r="I47" s="175">
        <f>ROUND(E47*H47,2)</f>
        <v>0</v>
      </c>
      <c r="J47" s="174"/>
      <c r="K47" s="175">
        <f>ROUND(E47*J47,2)</f>
        <v>0</v>
      </c>
      <c r="L47" s="175">
        <v>21</v>
      </c>
      <c r="M47" s="175">
        <f>G47*(1+L47/100)</f>
        <v>0</v>
      </c>
      <c r="N47" s="164">
        <v>0</v>
      </c>
      <c r="O47" s="164">
        <f>ROUND(E47*N47,5)</f>
        <v>0</v>
      </c>
      <c r="P47" s="164">
        <v>0</v>
      </c>
      <c r="Q47" s="164">
        <f>ROUND(E47*P47,5)</f>
        <v>0</v>
      </c>
      <c r="R47" s="164"/>
      <c r="S47" s="164"/>
      <c r="T47" s="165">
        <v>3.9E-2</v>
      </c>
      <c r="U47" s="164">
        <f>ROUND(E47*T47,2)</f>
        <v>1.1100000000000001</v>
      </c>
      <c r="V47" s="154"/>
      <c r="W47" s="154"/>
      <c r="X47" s="154"/>
      <c r="Y47" s="154"/>
      <c r="Z47" s="154"/>
      <c r="AA47" s="154"/>
      <c r="AB47" s="154"/>
      <c r="AC47" s="154"/>
      <c r="AD47" s="154"/>
      <c r="AE47" s="154" t="s">
        <v>100</v>
      </c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ht="22.5" outlineLevel="1" x14ac:dyDescent="0.2">
      <c r="A48" s="155">
        <v>27</v>
      </c>
      <c r="B48" s="162" t="s">
        <v>168</v>
      </c>
      <c r="C48" s="196" t="s">
        <v>169</v>
      </c>
      <c r="D48" s="164" t="s">
        <v>148</v>
      </c>
      <c r="E48" s="170">
        <v>1</v>
      </c>
      <c r="F48" s="174"/>
      <c r="G48" s="175">
        <f>ROUND(E48*F48,2)</f>
        <v>0</v>
      </c>
      <c r="H48" s="174"/>
      <c r="I48" s="175">
        <f>ROUND(E48*H48,2)</f>
        <v>0</v>
      </c>
      <c r="J48" s="174"/>
      <c r="K48" s="175">
        <f>ROUND(E48*J48,2)</f>
        <v>0</v>
      </c>
      <c r="L48" s="175">
        <v>21</v>
      </c>
      <c r="M48" s="175">
        <f>G48*(1+L48/100)</f>
        <v>0</v>
      </c>
      <c r="N48" s="164">
        <v>5.1619999999999999E-2</v>
      </c>
      <c r="O48" s="164">
        <f>ROUND(E48*N48,5)</f>
        <v>5.1619999999999999E-2</v>
      </c>
      <c r="P48" s="164">
        <v>0</v>
      </c>
      <c r="Q48" s="164">
        <f>ROUND(E48*P48,5)</f>
        <v>0</v>
      </c>
      <c r="R48" s="164"/>
      <c r="S48" s="164"/>
      <c r="T48" s="165">
        <v>1.0940000000000001</v>
      </c>
      <c r="U48" s="164">
        <f>ROUND(E48*T48,2)</f>
        <v>1.0900000000000001</v>
      </c>
      <c r="V48" s="154"/>
      <c r="W48" s="154"/>
      <c r="X48" s="154"/>
      <c r="Y48" s="154"/>
      <c r="Z48" s="154"/>
      <c r="AA48" s="154"/>
      <c r="AB48" s="154"/>
      <c r="AC48" s="154"/>
      <c r="AD48" s="154"/>
      <c r="AE48" s="154" t="s">
        <v>100</v>
      </c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ht="22.5" outlineLevel="1" x14ac:dyDescent="0.2">
      <c r="A49" s="155">
        <v>28</v>
      </c>
      <c r="B49" s="162" t="s">
        <v>170</v>
      </c>
      <c r="C49" s="196" t="s">
        <v>171</v>
      </c>
      <c r="D49" s="164" t="s">
        <v>172</v>
      </c>
      <c r="E49" s="170">
        <v>1</v>
      </c>
      <c r="F49" s="174"/>
      <c r="G49" s="175">
        <f>ROUND(E49*F49,2)</f>
        <v>0</v>
      </c>
      <c r="H49" s="174"/>
      <c r="I49" s="175">
        <f>ROUND(E49*H49,2)</f>
        <v>0</v>
      </c>
      <c r="J49" s="174"/>
      <c r="K49" s="175">
        <f>ROUND(E49*J49,2)</f>
        <v>0</v>
      </c>
      <c r="L49" s="175">
        <v>21</v>
      </c>
      <c r="M49" s="175">
        <f>G49*(1+L49/100)</f>
        <v>0</v>
      </c>
      <c r="N49" s="164">
        <v>2.5000000000000001E-4</v>
      </c>
      <c r="O49" s="164">
        <f>ROUND(E49*N49,5)</f>
        <v>2.5000000000000001E-4</v>
      </c>
      <c r="P49" s="164">
        <v>0</v>
      </c>
      <c r="Q49" s="164">
        <f>ROUND(E49*P49,5)</f>
        <v>0</v>
      </c>
      <c r="R49" s="164"/>
      <c r="S49" s="164"/>
      <c r="T49" s="165">
        <v>8.6999999999999993</v>
      </c>
      <c r="U49" s="164">
        <f>ROUND(E49*T49,2)</f>
        <v>8.6999999999999993</v>
      </c>
      <c r="V49" s="154"/>
      <c r="W49" s="154"/>
      <c r="X49" s="154"/>
      <c r="Y49" s="154"/>
      <c r="Z49" s="154"/>
      <c r="AA49" s="154"/>
      <c r="AB49" s="154"/>
      <c r="AC49" s="154"/>
      <c r="AD49" s="154"/>
      <c r="AE49" s="154" t="s">
        <v>100</v>
      </c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55">
        <v>29</v>
      </c>
      <c r="B50" s="162" t="s">
        <v>173</v>
      </c>
      <c r="C50" s="196" t="s">
        <v>174</v>
      </c>
      <c r="D50" s="164" t="s">
        <v>137</v>
      </c>
      <c r="E50" s="170">
        <v>5</v>
      </c>
      <c r="F50" s="174"/>
      <c r="G50" s="175">
        <f>ROUND(E50*F50,2)</f>
        <v>0</v>
      </c>
      <c r="H50" s="174"/>
      <c r="I50" s="175">
        <f>ROUND(E50*H50,2)</f>
        <v>0</v>
      </c>
      <c r="J50" s="174"/>
      <c r="K50" s="175">
        <f>ROUND(E50*J50,2)</f>
        <v>0</v>
      </c>
      <c r="L50" s="175">
        <v>21</v>
      </c>
      <c r="M50" s="175">
        <f>G50*(1+L50/100)</f>
        <v>0</v>
      </c>
      <c r="N50" s="164">
        <v>0.70109999999999995</v>
      </c>
      <c r="O50" s="164">
        <f>ROUND(E50*N50,5)</f>
        <v>3.5055000000000001</v>
      </c>
      <c r="P50" s="164">
        <v>0.96799999999999997</v>
      </c>
      <c r="Q50" s="164">
        <f>ROUND(E50*P50,5)</f>
        <v>4.84</v>
      </c>
      <c r="R50" s="164"/>
      <c r="S50" s="164"/>
      <c r="T50" s="165">
        <v>1.76928</v>
      </c>
      <c r="U50" s="164">
        <f>ROUND(E50*T50,2)</f>
        <v>8.85</v>
      </c>
      <c r="V50" s="154"/>
      <c r="W50" s="154"/>
      <c r="X50" s="154"/>
      <c r="Y50" s="154"/>
      <c r="Z50" s="154"/>
      <c r="AA50" s="154"/>
      <c r="AB50" s="154"/>
      <c r="AC50" s="154"/>
      <c r="AD50" s="154"/>
      <c r="AE50" s="154" t="s">
        <v>100</v>
      </c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x14ac:dyDescent="0.2">
      <c r="A51" s="156" t="s">
        <v>95</v>
      </c>
      <c r="B51" s="163" t="s">
        <v>64</v>
      </c>
      <c r="C51" s="199" t="s">
        <v>65</v>
      </c>
      <c r="D51" s="168"/>
      <c r="E51" s="173"/>
      <c r="F51" s="177"/>
      <c r="G51" s="177">
        <f>SUMIF(AE52:AE53,"&lt;&gt;NOR",G52:G53)</f>
        <v>0</v>
      </c>
      <c r="H51" s="177"/>
      <c r="I51" s="177">
        <f>SUM(I52:I53)</f>
        <v>0</v>
      </c>
      <c r="J51" s="177"/>
      <c r="K51" s="177">
        <f>SUM(K52:K53)</f>
        <v>0</v>
      </c>
      <c r="L51" s="177"/>
      <c r="M51" s="177">
        <f>SUM(M52:M53)</f>
        <v>0</v>
      </c>
      <c r="N51" s="168"/>
      <c r="O51" s="168">
        <f>SUM(O52:O53)</f>
        <v>0</v>
      </c>
      <c r="P51" s="168"/>
      <c r="Q51" s="168">
        <f>SUM(Q52:Q53)</f>
        <v>0</v>
      </c>
      <c r="R51" s="168"/>
      <c r="S51" s="168"/>
      <c r="T51" s="169"/>
      <c r="U51" s="168">
        <f>SUM(U52:U53)</f>
        <v>0</v>
      </c>
      <c r="AE51" t="s">
        <v>96</v>
      </c>
    </row>
    <row r="52" spans="1:60" outlineLevel="1" x14ac:dyDescent="0.2">
      <c r="A52" s="155">
        <v>30</v>
      </c>
      <c r="B52" s="162" t="s">
        <v>175</v>
      </c>
      <c r="C52" s="196" t="s">
        <v>176</v>
      </c>
      <c r="D52" s="164" t="s">
        <v>177</v>
      </c>
      <c r="E52" s="170">
        <v>8.1225000000000005</v>
      </c>
      <c r="F52" s="174"/>
      <c r="G52" s="175">
        <f>ROUND(E52*F52,2)</f>
        <v>0</v>
      </c>
      <c r="H52" s="174"/>
      <c r="I52" s="175">
        <f>ROUND(E52*H52,2)</f>
        <v>0</v>
      </c>
      <c r="J52" s="174"/>
      <c r="K52" s="175">
        <f>ROUND(E52*J52,2)</f>
        <v>0</v>
      </c>
      <c r="L52" s="175">
        <v>21</v>
      </c>
      <c r="M52" s="175">
        <f>G52*(1+L52/100)</f>
        <v>0</v>
      </c>
      <c r="N52" s="164">
        <v>0</v>
      </c>
      <c r="O52" s="164">
        <f>ROUND(E52*N52,5)</f>
        <v>0</v>
      </c>
      <c r="P52" s="164">
        <v>0</v>
      </c>
      <c r="Q52" s="164">
        <f>ROUND(E52*P52,5)</f>
        <v>0</v>
      </c>
      <c r="R52" s="164"/>
      <c r="S52" s="164"/>
      <c r="T52" s="165">
        <v>0</v>
      </c>
      <c r="U52" s="164">
        <f>ROUND(E52*T52,2)</f>
        <v>0</v>
      </c>
      <c r="V52" s="154"/>
      <c r="W52" s="154"/>
      <c r="X52" s="154"/>
      <c r="Y52" s="154"/>
      <c r="Z52" s="154"/>
      <c r="AA52" s="154"/>
      <c r="AB52" s="154"/>
      <c r="AC52" s="154"/>
      <c r="AD52" s="154"/>
      <c r="AE52" s="154" t="s">
        <v>100</v>
      </c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outlineLevel="1" x14ac:dyDescent="0.2">
      <c r="A53" s="155"/>
      <c r="B53" s="162"/>
      <c r="C53" s="197" t="s">
        <v>178</v>
      </c>
      <c r="D53" s="166"/>
      <c r="E53" s="171">
        <v>8.1225000000000005</v>
      </c>
      <c r="F53" s="175"/>
      <c r="G53" s="175"/>
      <c r="H53" s="175"/>
      <c r="I53" s="175"/>
      <c r="J53" s="175"/>
      <c r="K53" s="175"/>
      <c r="L53" s="175"/>
      <c r="M53" s="175"/>
      <c r="N53" s="164"/>
      <c r="O53" s="164"/>
      <c r="P53" s="164"/>
      <c r="Q53" s="164"/>
      <c r="R53" s="164"/>
      <c r="S53" s="164"/>
      <c r="T53" s="165"/>
      <c r="U53" s="164"/>
      <c r="V53" s="154"/>
      <c r="W53" s="154"/>
      <c r="X53" s="154"/>
      <c r="Y53" s="154"/>
      <c r="Z53" s="154"/>
      <c r="AA53" s="154"/>
      <c r="AB53" s="154"/>
      <c r="AC53" s="154"/>
      <c r="AD53" s="154"/>
      <c r="AE53" s="154" t="s">
        <v>102</v>
      </c>
      <c r="AF53" s="154">
        <v>0</v>
      </c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x14ac:dyDescent="0.2">
      <c r="A54" s="156" t="s">
        <v>95</v>
      </c>
      <c r="B54" s="163" t="s">
        <v>66</v>
      </c>
      <c r="C54" s="199" t="s">
        <v>67</v>
      </c>
      <c r="D54" s="168"/>
      <c r="E54" s="173"/>
      <c r="F54" s="177"/>
      <c r="G54" s="177">
        <f>SUMIF(AE55:AE58,"&lt;&gt;NOR",G55:G58)</f>
        <v>0</v>
      </c>
      <c r="H54" s="177"/>
      <c r="I54" s="177">
        <f>SUM(I55:I58)</f>
        <v>0</v>
      </c>
      <c r="J54" s="177"/>
      <c r="K54" s="177">
        <f>SUM(K55:K58)</f>
        <v>0</v>
      </c>
      <c r="L54" s="177"/>
      <c r="M54" s="177">
        <f>SUM(M55:M58)</f>
        <v>0</v>
      </c>
      <c r="N54" s="168"/>
      <c r="O54" s="168">
        <f>SUM(O55:O58)</f>
        <v>0</v>
      </c>
      <c r="P54" s="168"/>
      <c r="Q54" s="168">
        <f>SUM(Q55:Q58)</f>
        <v>0</v>
      </c>
      <c r="R54" s="168"/>
      <c r="S54" s="168"/>
      <c r="T54" s="169"/>
      <c r="U54" s="168">
        <f>SUM(U55:U58)</f>
        <v>6.82</v>
      </c>
      <c r="AE54" t="s">
        <v>96</v>
      </c>
    </row>
    <row r="55" spans="1:60" outlineLevel="1" x14ac:dyDescent="0.2">
      <c r="A55" s="155">
        <v>31</v>
      </c>
      <c r="B55" s="162" t="s">
        <v>179</v>
      </c>
      <c r="C55" s="196" t="s">
        <v>180</v>
      </c>
      <c r="D55" s="164" t="s">
        <v>177</v>
      </c>
      <c r="E55" s="170">
        <v>32.264690000000002</v>
      </c>
      <c r="F55" s="174"/>
      <c r="G55" s="175">
        <f>ROUND(E55*F55,2)</f>
        <v>0</v>
      </c>
      <c r="H55" s="174"/>
      <c r="I55" s="175">
        <f>ROUND(E55*H55,2)</f>
        <v>0</v>
      </c>
      <c r="J55" s="174"/>
      <c r="K55" s="175">
        <f>ROUND(E55*J55,2)</f>
        <v>0</v>
      </c>
      <c r="L55" s="175">
        <v>21</v>
      </c>
      <c r="M55" s="175">
        <f>G55*(1+L55/100)</f>
        <v>0</v>
      </c>
      <c r="N55" s="164">
        <v>0</v>
      </c>
      <c r="O55" s="164">
        <f>ROUND(E55*N55,5)</f>
        <v>0</v>
      </c>
      <c r="P55" s="164">
        <v>0</v>
      </c>
      <c r="Q55" s="164">
        <f>ROUND(E55*P55,5)</f>
        <v>0</v>
      </c>
      <c r="R55" s="164"/>
      <c r="S55" s="164"/>
      <c r="T55" s="165">
        <v>0.21149999999999999</v>
      </c>
      <c r="U55" s="164">
        <f>ROUND(E55*T55,2)</f>
        <v>6.82</v>
      </c>
      <c r="V55" s="154"/>
      <c r="W55" s="154"/>
      <c r="X55" s="154"/>
      <c r="Y55" s="154"/>
      <c r="Z55" s="154"/>
      <c r="AA55" s="154"/>
      <c r="AB55" s="154"/>
      <c r="AC55" s="154"/>
      <c r="AD55" s="154"/>
      <c r="AE55" s="154" t="s">
        <v>100</v>
      </c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155"/>
      <c r="B56" s="162"/>
      <c r="C56" s="197" t="s">
        <v>181</v>
      </c>
      <c r="D56" s="166"/>
      <c r="E56" s="171">
        <v>32.264690000000002</v>
      </c>
      <c r="F56" s="175"/>
      <c r="G56" s="175"/>
      <c r="H56" s="175"/>
      <c r="I56" s="175"/>
      <c r="J56" s="175"/>
      <c r="K56" s="175"/>
      <c r="L56" s="175"/>
      <c r="M56" s="175"/>
      <c r="N56" s="164"/>
      <c r="O56" s="164"/>
      <c r="P56" s="164"/>
      <c r="Q56" s="164"/>
      <c r="R56" s="164"/>
      <c r="S56" s="164"/>
      <c r="T56" s="165"/>
      <c r="U56" s="164"/>
      <c r="V56" s="154"/>
      <c r="W56" s="154"/>
      <c r="X56" s="154"/>
      <c r="Y56" s="154"/>
      <c r="Z56" s="154"/>
      <c r="AA56" s="154"/>
      <c r="AB56" s="154"/>
      <c r="AC56" s="154"/>
      <c r="AD56" s="154"/>
      <c r="AE56" s="154" t="s">
        <v>102</v>
      </c>
      <c r="AF56" s="154">
        <v>0</v>
      </c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55">
        <v>32</v>
      </c>
      <c r="B57" s="162" t="s">
        <v>182</v>
      </c>
      <c r="C57" s="196" t="s">
        <v>183</v>
      </c>
      <c r="D57" s="164" t="s">
        <v>177</v>
      </c>
      <c r="E57" s="170">
        <v>8.0661725000000004</v>
      </c>
      <c r="F57" s="174"/>
      <c r="G57" s="175">
        <f>ROUND(E57*F57,2)</f>
        <v>0</v>
      </c>
      <c r="H57" s="174"/>
      <c r="I57" s="175">
        <f>ROUND(E57*H57,2)</f>
        <v>0</v>
      </c>
      <c r="J57" s="174"/>
      <c r="K57" s="175">
        <f>ROUND(E57*J57,2)</f>
        <v>0</v>
      </c>
      <c r="L57" s="175">
        <v>21</v>
      </c>
      <c r="M57" s="175">
        <f>G57*(1+L57/100)</f>
        <v>0</v>
      </c>
      <c r="N57" s="164">
        <v>0</v>
      </c>
      <c r="O57" s="164">
        <f>ROUND(E57*N57,5)</f>
        <v>0</v>
      </c>
      <c r="P57" s="164">
        <v>0</v>
      </c>
      <c r="Q57" s="164">
        <f>ROUND(E57*P57,5)</f>
        <v>0</v>
      </c>
      <c r="R57" s="164"/>
      <c r="S57" s="164"/>
      <c r="T57" s="165">
        <v>0</v>
      </c>
      <c r="U57" s="164">
        <f>ROUND(E57*T57,2)</f>
        <v>0</v>
      </c>
      <c r="V57" s="154"/>
      <c r="W57" s="154"/>
      <c r="X57" s="154"/>
      <c r="Y57" s="154"/>
      <c r="Z57" s="154"/>
      <c r="AA57" s="154"/>
      <c r="AB57" s="154"/>
      <c r="AC57" s="154"/>
      <c r="AD57" s="154"/>
      <c r="AE57" s="154" t="s">
        <v>100</v>
      </c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55"/>
      <c r="B58" s="162"/>
      <c r="C58" s="197" t="s">
        <v>184</v>
      </c>
      <c r="D58" s="166"/>
      <c r="E58" s="171">
        <v>8.0661725000000004</v>
      </c>
      <c r="F58" s="175"/>
      <c r="G58" s="175"/>
      <c r="H58" s="175"/>
      <c r="I58" s="175"/>
      <c r="J58" s="175"/>
      <c r="K58" s="175"/>
      <c r="L58" s="175"/>
      <c r="M58" s="175"/>
      <c r="N58" s="164"/>
      <c r="O58" s="164"/>
      <c r="P58" s="164"/>
      <c r="Q58" s="164"/>
      <c r="R58" s="164"/>
      <c r="S58" s="164"/>
      <c r="T58" s="165"/>
      <c r="U58" s="164"/>
      <c r="V58" s="154"/>
      <c r="W58" s="154"/>
      <c r="X58" s="154"/>
      <c r="Y58" s="154"/>
      <c r="Z58" s="154"/>
      <c r="AA58" s="154"/>
      <c r="AB58" s="154"/>
      <c r="AC58" s="154"/>
      <c r="AD58" s="154"/>
      <c r="AE58" s="154" t="s">
        <v>102</v>
      </c>
      <c r="AF58" s="154">
        <v>0</v>
      </c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x14ac:dyDescent="0.2">
      <c r="A59" s="156" t="s">
        <v>95</v>
      </c>
      <c r="B59" s="163" t="s">
        <v>68</v>
      </c>
      <c r="C59" s="199" t="s">
        <v>26</v>
      </c>
      <c r="D59" s="168"/>
      <c r="E59" s="173"/>
      <c r="F59" s="177"/>
      <c r="G59" s="177">
        <f>SUMIF(AE60:AE62,"&lt;&gt;NOR",G60:G62)</f>
        <v>0</v>
      </c>
      <c r="H59" s="177"/>
      <c r="I59" s="177">
        <f>SUM(I60:I62)</f>
        <v>0</v>
      </c>
      <c r="J59" s="177"/>
      <c r="K59" s="177">
        <f>SUM(K60:K62)</f>
        <v>0</v>
      </c>
      <c r="L59" s="177"/>
      <c r="M59" s="177">
        <f>SUM(M60:M62)</f>
        <v>0</v>
      </c>
      <c r="N59" s="168"/>
      <c r="O59" s="168">
        <f>SUM(O60:O62)</f>
        <v>0</v>
      </c>
      <c r="P59" s="168"/>
      <c r="Q59" s="168">
        <f>SUM(Q60:Q62)</f>
        <v>0</v>
      </c>
      <c r="R59" s="168"/>
      <c r="S59" s="168"/>
      <c r="T59" s="169"/>
      <c r="U59" s="168">
        <f>SUM(U60:U62)</f>
        <v>0</v>
      </c>
      <c r="AE59" t="s">
        <v>96</v>
      </c>
    </row>
    <row r="60" spans="1:60" outlineLevel="1" x14ac:dyDescent="0.2">
      <c r="A60" s="155">
        <v>33</v>
      </c>
      <c r="B60" s="162" t="s">
        <v>185</v>
      </c>
      <c r="C60" s="196" t="s">
        <v>186</v>
      </c>
      <c r="D60" s="164"/>
      <c r="E60" s="170">
        <v>1</v>
      </c>
      <c r="F60" s="174"/>
      <c r="G60" s="175">
        <f>ROUND(E60*F60,2)</f>
        <v>0</v>
      </c>
      <c r="H60" s="174"/>
      <c r="I60" s="175">
        <f>ROUND(E60*H60,2)</f>
        <v>0</v>
      </c>
      <c r="J60" s="174"/>
      <c r="K60" s="175">
        <f>ROUND(E60*J60,2)</f>
        <v>0</v>
      </c>
      <c r="L60" s="175">
        <v>21</v>
      </c>
      <c r="M60" s="175">
        <f>G60*(1+L60/100)</f>
        <v>0</v>
      </c>
      <c r="N60" s="164">
        <v>0</v>
      </c>
      <c r="O60" s="164">
        <f>ROUND(E60*N60,5)</f>
        <v>0</v>
      </c>
      <c r="P60" s="164">
        <v>0</v>
      </c>
      <c r="Q60" s="164">
        <f>ROUND(E60*P60,5)</f>
        <v>0</v>
      </c>
      <c r="R60" s="164"/>
      <c r="S60" s="164"/>
      <c r="T60" s="165">
        <v>0</v>
      </c>
      <c r="U60" s="164">
        <f>ROUND(E60*T60,2)</f>
        <v>0</v>
      </c>
      <c r="V60" s="154"/>
      <c r="W60" s="154"/>
      <c r="X60" s="154"/>
      <c r="Y60" s="154"/>
      <c r="Z60" s="154"/>
      <c r="AA60" s="154"/>
      <c r="AB60" s="154"/>
      <c r="AC60" s="154"/>
      <c r="AD60" s="154"/>
      <c r="AE60" s="154" t="s">
        <v>100</v>
      </c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55">
        <v>34</v>
      </c>
      <c r="B61" s="162" t="s">
        <v>187</v>
      </c>
      <c r="C61" s="196" t="s">
        <v>188</v>
      </c>
      <c r="D61" s="164"/>
      <c r="E61" s="170">
        <v>1</v>
      </c>
      <c r="F61" s="174"/>
      <c r="G61" s="175">
        <f>ROUND(E61*F61,2)</f>
        <v>0</v>
      </c>
      <c r="H61" s="174"/>
      <c r="I61" s="175">
        <f>ROUND(E61*H61,2)</f>
        <v>0</v>
      </c>
      <c r="J61" s="174"/>
      <c r="K61" s="175">
        <f>ROUND(E61*J61,2)</f>
        <v>0</v>
      </c>
      <c r="L61" s="175">
        <v>21</v>
      </c>
      <c r="M61" s="175">
        <f>G61*(1+L61/100)</f>
        <v>0</v>
      </c>
      <c r="N61" s="164">
        <v>0</v>
      </c>
      <c r="O61" s="164">
        <f>ROUND(E61*N61,5)</f>
        <v>0</v>
      </c>
      <c r="P61" s="164">
        <v>0</v>
      </c>
      <c r="Q61" s="164">
        <f>ROUND(E61*P61,5)</f>
        <v>0</v>
      </c>
      <c r="R61" s="164"/>
      <c r="S61" s="164"/>
      <c r="T61" s="165">
        <v>0</v>
      </c>
      <c r="U61" s="164">
        <f>ROUND(E61*T61,2)</f>
        <v>0</v>
      </c>
      <c r="V61" s="154"/>
      <c r="W61" s="154"/>
      <c r="X61" s="154"/>
      <c r="Y61" s="154"/>
      <c r="Z61" s="154"/>
      <c r="AA61" s="154"/>
      <c r="AB61" s="154"/>
      <c r="AC61" s="154"/>
      <c r="AD61" s="154"/>
      <c r="AE61" s="154" t="s">
        <v>100</v>
      </c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85">
        <v>35</v>
      </c>
      <c r="B62" s="186" t="s">
        <v>189</v>
      </c>
      <c r="C62" s="200" t="s">
        <v>190</v>
      </c>
      <c r="D62" s="187"/>
      <c r="E62" s="188">
        <v>1</v>
      </c>
      <c r="F62" s="189"/>
      <c r="G62" s="190">
        <f>ROUND(E62*F62,2)</f>
        <v>0</v>
      </c>
      <c r="H62" s="189"/>
      <c r="I62" s="190">
        <f>ROUND(E62*H62,2)</f>
        <v>0</v>
      </c>
      <c r="J62" s="189"/>
      <c r="K62" s="190">
        <f>ROUND(E62*J62,2)</f>
        <v>0</v>
      </c>
      <c r="L62" s="190">
        <v>21</v>
      </c>
      <c r="M62" s="190">
        <f>G62*(1+L62/100)</f>
        <v>0</v>
      </c>
      <c r="N62" s="187">
        <v>0</v>
      </c>
      <c r="O62" s="187">
        <f>ROUND(E62*N62,5)</f>
        <v>0</v>
      </c>
      <c r="P62" s="187">
        <v>0</v>
      </c>
      <c r="Q62" s="187">
        <f>ROUND(E62*P62,5)</f>
        <v>0</v>
      </c>
      <c r="R62" s="187"/>
      <c r="S62" s="187"/>
      <c r="T62" s="191">
        <v>0</v>
      </c>
      <c r="U62" s="187">
        <f>ROUND(E62*T62,2)</f>
        <v>0</v>
      </c>
      <c r="V62" s="154"/>
      <c r="W62" s="154"/>
      <c r="X62" s="154"/>
      <c r="Y62" s="154"/>
      <c r="Z62" s="154"/>
      <c r="AA62" s="154"/>
      <c r="AB62" s="154"/>
      <c r="AC62" s="154"/>
      <c r="AD62" s="154"/>
      <c r="AE62" s="154" t="s">
        <v>100</v>
      </c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x14ac:dyDescent="0.2">
      <c r="A63" s="6"/>
      <c r="B63" s="7" t="s">
        <v>106</v>
      </c>
      <c r="C63" s="201" t="s">
        <v>106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AC63">
        <v>15</v>
      </c>
      <c r="AD63">
        <v>21</v>
      </c>
    </row>
    <row r="64" spans="1:60" x14ac:dyDescent="0.2">
      <c r="A64" s="192"/>
      <c r="B64" s="193">
        <v>26</v>
      </c>
      <c r="C64" s="202" t="s">
        <v>106</v>
      </c>
      <c r="D64" s="194"/>
      <c r="E64" s="194"/>
      <c r="F64" s="194"/>
      <c r="G64" s="195">
        <f>G8+G32+G51+G54+G59</f>
        <v>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AC64">
        <f>SUMIF(L7:L62,AC63,G7:G62)</f>
        <v>0</v>
      </c>
      <c r="AD64">
        <f>SUMIF(L7:L62,AD63,G7:G62)</f>
        <v>0</v>
      </c>
      <c r="AE64" t="s">
        <v>191</v>
      </c>
    </row>
    <row r="65" spans="1:31" x14ac:dyDescent="0.2">
      <c r="A65" s="6"/>
      <c r="B65" s="7" t="s">
        <v>106</v>
      </c>
      <c r="C65" s="201" t="s">
        <v>106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31" x14ac:dyDescent="0.2">
      <c r="A66" s="6"/>
      <c r="B66" s="7" t="s">
        <v>106</v>
      </c>
      <c r="C66" s="201" t="s">
        <v>106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31" x14ac:dyDescent="0.2">
      <c r="A67" s="262">
        <v>33</v>
      </c>
      <c r="B67" s="262"/>
      <c r="C67" s="26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31" x14ac:dyDescent="0.2">
      <c r="A68" s="264"/>
      <c r="B68" s="265"/>
      <c r="C68" s="266"/>
      <c r="D68" s="265"/>
      <c r="E68" s="265"/>
      <c r="F68" s="265"/>
      <c r="G68" s="26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AE68" t="s">
        <v>192</v>
      </c>
    </row>
    <row r="69" spans="1:31" x14ac:dyDescent="0.2">
      <c r="A69" s="268"/>
      <c r="B69" s="269"/>
      <c r="C69" s="270"/>
      <c r="D69" s="269"/>
      <c r="E69" s="269"/>
      <c r="F69" s="269"/>
      <c r="G69" s="27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31" x14ac:dyDescent="0.2">
      <c r="A70" s="268"/>
      <c r="B70" s="269"/>
      <c r="C70" s="270"/>
      <c r="D70" s="269"/>
      <c r="E70" s="269"/>
      <c r="F70" s="269"/>
      <c r="G70" s="27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31" x14ac:dyDescent="0.2">
      <c r="A71" s="268"/>
      <c r="B71" s="269"/>
      <c r="C71" s="270"/>
      <c r="D71" s="269"/>
      <c r="E71" s="269"/>
      <c r="F71" s="269"/>
      <c r="G71" s="27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31" x14ac:dyDescent="0.2">
      <c r="A72" s="272"/>
      <c r="B72" s="273"/>
      <c r="C72" s="274"/>
      <c r="D72" s="273"/>
      <c r="E72" s="273"/>
      <c r="F72" s="273"/>
      <c r="G72" s="27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31" x14ac:dyDescent="0.2">
      <c r="A73" s="6"/>
      <c r="B73" s="7" t="s">
        <v>106</v>
      </c>
      <c r="C73" s="201" t="s">
        <v>106</v>
      </c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31" x14ac:dyDescent="0.2">
      <c r="C74" s="203"/>
      <c r="AE74" t="s">
        <v>193</v>
      </c>
    </row>
  </sheetData>
  <mergeCells count="12">
    <mergeCell ref="A68:G72"/>
    <mergeCell ref="A1:G1"/>
    <mergeCell ref="C2:G2"/>
    <mergeCell ref="C3:G3"/>
    <mergeCell ref="C4:G4"/>
    <mergeCell ref="C14:G14"/>
    <mergeCell ref="C19:G19"/>
    <mergeCell ref="C36:G36"/>
    <mergeCell ref="C37:G37"/>
    <mergeCell ref="C40:G40"/>
    <mergeCell ref="C42:G42"/>
    <mergeCell ref="A67:C67"/>
  </mergeCells>
  <pageMargins left="0.59055118110236204" right="0.39370078740157499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Uzivatel</cp:lastModifiedBy>
  <cp:lastPrinted>2014-02-28T09:52:57Z</cp:lastPrinted>
  <dcterms:created xsi:type="dcterms:W3CDTF">2009-04-08T07:15:50Z</dcterms:created>
  <dcterms:modified xsi:type="dcterms:W3CDTF">2018-11-20T10:05:23Z</dcterms:modified>
</cp:coreProperties>
</file>