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activeTab="2"/>
  </bookViews>
  <sheets>
    <sheet name="Stavební rozpočet" sheetId="1" r:id="rId1"/>
    <sheet name="Výkaz výměr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<sst xmlns="http://schemas.openxmlformats.org/spreadsheetml/2006/main" count="653" uniqueCount="272">
  <si>
    <t>Stavební rozpočet</t>
  </si>
  <si>
    <t>Název stavby:</t>
  </si>
  <si>
    <t>OPRAVA OPĚRNÉ ZDI v Milenově</t>
  </si>
  <si>
    <t>Doba výstavby:</t>
  </si>
  <si>
    <t xml:space="preserve"> </t>
  </si>
  <si>
    <t>Objednatel:</t>
  </si>
  <si>
    <t> </t>
  </si>
  <si>
    <t>Druh stavby:</t>
  </si>
  <si>
    <t>Začátek výstavby:</t>
  </si>
  <si>
    <t>03.05.2020</t>
  </si>
  <si>
    <t>Projektant:</t>
  </si>
  <si>
    <t>Lokalita:</t>
  </si>
  <si>
    <t>OBEC MILENOV</t>
  </si>
  <si>
    <t>Konec výstavby:</t>
  </si>
  <si>
    <t>Zhotovitel:</t>
  </si>
  <si>
    <t>JKSO:</t>
  </si>
  <si>
    <t>Zpracováno dne:</t>
  </si>
  <si>
    <t>Zpracoval:</t>
  </si>
  <si>
    <t>Č</t>
  </si>
  <si>
    <t>Objekt</t>
  </si>
  <si>
    <t>Kód</t>
  </si>
  <si>
    <t>Zkrácený popis</t>
  </si>
  <si>
    <t>MJ</t>
  </si>
  <si>
    <t>Množství</t>
  </si>
  <si>
    <t>Cena/MJ</t>
  </si>
  <si>
    <t>Náklady (Kč)</t>
  </si>
  <si>
    <t>Hmotnost (t)</t>
  </si>
  <si>
    <t>Cenová</t>
  </si>
  <si>
    <t>Rozměry</t>
  </si>
  <si>
    <t>(Kč)</t>
  </si>
  <si>
    <t>Dodávka</t>
  </si>
  <si>
    <t>Montáž</t>
  </si>
  <si>
    <t>Celkem</t>
  </si>
  <si>
    <t>Jednot.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</si>
  <si>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</si>
  <si>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</si>
  <si>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</si>
  <si>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</si>
  <si>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</si>
  <si>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</si>
  <si>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</si>
  <si>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</si>
  <si>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</si>
  <si>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</si>
  <si>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</si>
  <si>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</si>
  <si>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</si>
  <si>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11</t>
  </si>
  <si>
    <t>Přípravné a přidružené práce</t>
  </si>
  <si>
    <t>1</t>
  </si>
  <si>
    <t>111212132R00</t>
  </si>
  <si>
    <t>Odstranění dřevin výš.nad 1m, svah 1:2, s pařezem</t>
  </si>
  <si>
    <t>m2</t>
  </si>
  <si>
    <t>RTS I / 2019</t>
  </si>
  <si>
    <t>11_</t>
  </si>
  <si>
    <t>1_</t>
  </si>
  <si>
    <t>_</t>
  </si>
  <si>
    <t>2</t>
  </si>
  <si>
    <t>112101121R00</t>
  </si>
  <si>
    <t>Kácení stromů jehličnatých o průměru kmene 10-30cm</t>
  </si>
  <si>
    <t>kus</t>
  </si>
  <si>
    <t>3</t>
  </si>
  <si>
    <t>112201112R00</t>
  </si>
  <si>
    <t>Odstranění pařezů o průměru do 30 cm, svah 1:5</t>
  </si>
  <si>
    <t>4</t>
  </si>
  <si>
    <t>111301111R00</t>
  </si>
  <si>
    <t>Sejmutí drnu tl. do 10 cm, s přemístěním do 50 m</t>
  </si>
  <si>
    <t>13</t>
  </si>
  <si>
    <t>Hloubené vykopávky</t>
  </si>
  <si>
    <t>5</t>
  </si>
  <si>
    <t>132201110R00</t>
  </si>
  <si>
    <t>Hloubení rýh š.do 60 cm v hor.3 do 50 m3, STROJNĚ</t>
  </si>
  <si>
    <t>m3</t>
  </si>
  <si>
    <t>13_</t>
  </si>
  <si>
    <t>6</t>
  </si>
  <si>
    <t>133201101R00</t>
  </si>
  <si>
    <t>Hloubení šachet v hor.3 do 100 m3</t>
  </si>
  <si>
    <t>16</t>
  </si>
  <si>
    <t>Přemístění výkopku</t>
  </si>
  <si>
    <t>7</t>
  </si>
  <si>
    <t>162601102R00</t>
  </si>
  <si>
    <t>Vodorovné přemístění výkopku z hor.1-4 do 5000 m</t>
  </si>
  <si>
    <t>16_</t>
  </si>
  <si>
    <t>8</t>
  </si>
  <si>
    <t>162701109R00</t>
  </si>
  <si>
    <t>Příplatek k vod. přemístění hor.1-4 za další 1 km</t>
  </si>
  <si>
    <t>17</t>
  </si>
  <si>
    <t>Konstrukce ze zemin</t>
  </si>
  <si>
    <t>9</t>
  </si>
  <si>
    <t>174101101R00</t>
  </si>
  <si>
    <t>Zásyp jam, rýh, šachet se zhutněním</t>
  </si>
  <si>
    <t>17_</t>
  </si>
  <si>
    <t>10</t>
  </si>
  <si>
    <t>58344171</t>
  </si>
  <si>
    <t>Štěrkodrtě frakce 0-32 C</t>
  </si>
  <si>
    <t>t</t>
  </si>
  <si>
    <t>18</t>
  </si>
  <si>
    <t>Povrchové úpravy terénu</t>
  </si>
  <si>
    <t>180401212R00</t>
  </si>
  <si>
    <t>Založení trávníku lučního výsevem ve svahu do 1:2</t>
  </si>
  <si>
    <t>18_</t>
  </si>
  <si>
    <t>12</t>
  </si>
  <si>
    <t>00572400</t>
  </si>
  <si>
    <t>Směs travní parková I. běžná zátěž PROFI</t>
  </si>
  <si>
    <t>kg</t>
  </si>
  <si>
    <t>182001132R00</t>
  </si>
  <si>
    <t>Plošná úprava terénu, nerovnosti do 20 cm svah 1:2</t>
  </si>
  <si>
    <t>14</t>
  </si>
  <si>
    <t>182-R-01</t>
  </si>
  <si>
    <t>Sadovnické úpravy</t>
  </si>
  <si>
    <t>soub</t>
  </si>
  <si>
    <t>19</t>
  </si>
  <si>
    <t>Hloubení pro podzemní stěny, ražení a hloubení důlní</t>
  </si>
  <si>
    <t>15</t>
  </si>
  <si>
    <t>199000002R00</t>
  </si>
  <si>
    <t>Poplatek za skládku horniny 1- 4</t>
  </si>
  <si>
    <t>19_</t>
  </si>
  <si>
    <t>21</t>
  </si>
  <si>
    <t>Úprava podloží a základové spáry</t>
  </si>
  <si>
    <t>211971110R00</t>
  </si>
  <si>
    <t>Opláštění žeber z geotextilie o sklonu do 1 : 2,5</t>
  </si>
  <si>
    <t>21_</t>
  </si>
  <si>
    <t>2_</t>
  </si>
  <si>
    <t>212792112R00</t>
  </si>
  <si>
    <t>Montáž trativodů z flexibilních trubek, lože</t>
  </si>
  <si>
    <t>m</t>
  </si>
  <si>
    <t>22</t>
  </si>
  <si>
    <t>Piloty</t>
  </si>
  <si>
    <t>229942113R00</t>
  </si>
  <si>
    <t>Trubkové mikropiloty z oc.11 523, hladké D 115 mm</t>
  </si>
  <si>
    <t>22_</t>
  </si>
  <si>
    <t>31</t>
  </si>
  <si>
    <t>Zdi podpěrné a volné</t>
  </si>
  <si>
    <t>318261126R00</t>
  </si>
  <si>
    <t>Montáž zákryt..desek zídky</t>
  </si>
  <si>
    <t>31_</t>
  </si>
  <si>
    <t>3_</t>
  </si>
  <si>
    <t>62</t>
  </si>
  <si>
    <t>Úprava povrchů vnější</t>
  </si>
  <si>
    <t>20</t>
  </si>
  <si>
    <t>627452101RT2</t>
  </si>
  <si>
    <t>Spárování maltou MCs zapuštěné rovné, zdí z kamene</t>
  </si>
  <si>
    <t>62_</t>
  </si>
  <si>
    <t>6_</t>
  </si>
  <si>
    <t>622904212R00</t>
  </si>
  <si>
    <t>Očištění organických nečiistot z fasád slož.1-2</t>
  </si>
  <si>
    <t>711</t>
  </si>
  <si>
    <t>Izolace proti vodě</t>
  </si>
  <si>
    <t>711132311R00</t>
  </si>
  <si>
    <t>Prov. izolace nopovou fólií svisle, vč.uchyc.prvků</t>
  </si>
  <si>
    <t>711_</t>
  </si>
  <si>
    <t>71_</t>
  </si>
  <si>
    <t>91</t>
  </si>
  <si>
    <t>Doplňující konstrukce a práce na pozemních komunikacích a zpevněných plochách</t>
  </si>
  <si>
    <t>23</t>
  </si>
  <si>
    <t>919731114R00</t>
  </si>
  <si>
    <t>Zarovnání styčné plochy z betonu tl. do 15 - 25 cm</t>
  </si>
  <si>
    <t>91_</t>
  </si>
  <si>
    <t>9_</t>
  </si>
  <si>
    <t>93</t>
  </si>
  <si>
    <t>Různé dokončovací konstrukce a práce inženýrských staveb</t>
  </si>
  <si>
    <t>24</t>
  </si>
  <si>
    <t>936457111R00</t>
  </si>
  <si>
    <t>Zálivka dutin betonem objemu do 0,01 m3</t>
  </si>
  <si>
    <t>93_</t>
  </si>
  <si>
    <t>25</t>
  </si>
  <si>
    <t>952-R-01</t>
  </si>
  <si>
    <t>Vyčištění stávajících odvodňovacích otvorů v zídce</t>
  </si>
  <si>
    <t>soubor</t>
  </si>
  <si>
    <t>26</t>
  </si>
  <si>
    <t>952-R-02</t>
  </si>
  <si>
    <t>Úklid prostranství před stávající zídkou po dokončení terénních úprav</t>
  </si>
  <si>
    <t>Kč</t>
  </si>
  <si>
    <t>27</t>
  </si>
  <si>
    <t>998152121R00</t>
  </si>
  <si>
    <t>Přesun hmot, oplocení, zvláštní obj. monol. do 3 m</t>
  </si>
  <si>
    <t>97</t>
  </si>
  <si>
    <t>Prorážení otvorů a ostatní bourací práce</t>
  </si>
  <si>
    <t>28</t>
  </si>
  <si>
    <t>976047231R00</t>
  </si>
  <si>
    <t>Vybourání betonových  krycích desek tl. do 10 cm</t>
  </si>
  <si>
    <t>97_</t>
  </si>
  <si>
    <t>29</t>
  </si>
  <si>
    <t>970041018R00</t>
  </si>
  <si>
    <t>Vrtání jádrové do prostého betonu d 14 - 18 mm</t>
  </si>
  <si>
    <t>S</t>
  </si>
  <si>
    <t>Přesuny sutí</t>
  </si>
  <si>
    <t>30</t>
  </si>
  <si>
    <t>979082213R00</t>
  </si>
  <si>
    <t>Vodorovná doprava suti po suchu do 1 km</t>
  </si>
  <si>
    <t>S_</t>
  </si>
  <si>
    <t>979082219R00</t>
  </si>
  <si>
    <t>Příplatek za dopravu suti po suchu za další 1 km</t>
  </si>
  <si>
    <t>32</t>
  </si>
  <si>
    <t>979086112R00</t>
  </si>
  <si>
    <t>Nakládání nebo překládání suti a vybouraných hmot</t>
  </si>
  <si>
    <t>33</t>
  </si>
  <si>
    <t>979990101R00</t>
  </si>
  <si>
    <t>Poplatek za sklád.suti-směs bet.a cihel do 30x30cm</t>
  </si>
  <si>
    <t>Celkem:</t>
  </si>
  <si>
    <t>Poznámka:</t>
  </si>
  <si>
    <t>Výkaz výměr</t>
  </si>
  <si>
    <t>Potřebné množství</t>
  </si>
  <si>
    <t>4,1*0,6*0,5   rýha za zídkou</t>
  </si>
  <si>
    <t>(10,1+26,6)*0,6*1   rýha za zídkou</t>
  </si>
  <si>
    <t>1*1*1,5   zápichová jáma</t>
  </si>
  <si>
    <t>1,23+22,02   přebytečná zemina z výkopu</t>
  </si>
  <si>
    <t>23,25*10   </t>
  </si>
  <si>
    <t>4,1*0,6*0,3   rýha za zídkou</t>
  </si>
  <si>
    <t>(10,1+26,6)*0,6*0,7   rýha za zídkou</t>
  </si>
  <si>
    <t>1,5   záp.jáma</t>
  </si>
  <si>
    <t>(0,738+15,414)*1,67   </t>
  </si>
  <si>
    <t>;ztratné 1%; 0,2697384   </t>
  </si>
  <si>
    <t>40,8*0,5   </t>
  </si>
  <si>
    <t>20,4/100*3   </t>
  </si>
  <si>
    <t>40,8*0,9   </t>
  </si>
  <si>
    <t>23,25*1,4   </t>
  </si>
  <si>
    <t>40,8*1,2   trativod</t>
  </si>
  <si>
    <t>(4,1+10,1+26,6)   v rýze za zídkou</t>
  </si>
  <si>
    <t>4*1,1   vrty do stáv.zídky</t>
  </si>
  <si>
    <t>4,1*0,52+(10,1+26,6)*0,98   čelní strana stávající zídky</t>
  </si>
  <si>
    <t>4,1*0,52+(10,1+26,6)*0,98   zadní strana stávající zídky</t>
  </si>
  <si>
    <t>(4,1+10,1+26,6)   zídka po odbourání zákrytové desky</t>
  </si>
  <si>
    <t>0,55*0,01   obetonování trubky pro odvodnění trativodu  přěs zídku</t>
  </si>
  <si>
    <t>4*1,1*0,01   zaplnění trubek pro zpevnění stáv. zídky</t>
  </si>
  <si>
    <t>(4,1+10,10+26,6)   betonová hlava zídky</t>
  </si>
  <si>
    <t>0,55   přěs stáv.zídku</t>
  </si>
  <si>
    <t>4*1,1   do stáv.zídky</t>
  </si>
  <si>
    <t>Krycí list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</si>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</sst>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27"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i/>
      <sz val="9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8"/>
      <color indexed="23"/>
      <name val="Calibri Light"/>
      <family val="0"/>
    </font>
    <font>
      <b/>
      <sz val="15"/>
      <color indexed="23"/>
      <name val="Calibri"/>
      <family val="0"/>
    </font>
    <font>
      <b/>
      <sz val="13"/>
      <color indexed="23"/>
      <name val="Calibri"/>
      <family val="0"/>
    </font>
    <font>
      <b/>
      <sz val="11"/>
      <color indexed="23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19"/>
      <name val="Calibri"/>
      <family val="0"/>
    </font>
    <font>
      <sz val="11"/>
      <color indexed="23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  <font>
      <sz val="11"/>
      <color indexed="10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11"/>
      <color indexed="8"/>
      <name val="Arial"/>
      <family val="0"/>
    </font>
    <font>
      <i/>
      <sz val="11"/>
      <color indexed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 locked="0"/>
    </xf>
    <xf numFmtId="0" fontId="21" fillId="1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0" fillId="5" borderId="6" applyNumberFormat="0" applyFont="0" applyAlignment="0" applyProtection="0"/>
    <xf numFmtId="43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4" fillId="7" borderId="0" applyNumberFormat="0" applyBorder="0" applyAlignment="0" applyProtection="0"/>
    <xf numFmtId="0" fontId="1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3" borderId="8" applyNumberFormat="0" applyAlignment="0" applyProtection="0"/>
    <xf numFmtId="0" fontId="19" fillId="4" borderId="8" applyNumberFormat="0" applyAlignment="0" applyProtection="0"/>
    <xf numFmtId="0" fontId="18" fillId="4" borderId="9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2" fillId="11" borderId="15" xfId="0" applyNumberFormat="1" applyFont="1" applyFill="1" applyBorder="1" applyAlignment="1">
      <alignment horizontal="left" vertical="center"/>
    </xf>
    <xf numFmtId="49" fontId="2" fillId="11" borderId="0" xfId="0" applyNumberFormat="1" applyFont="1" applyFill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11" borderId="15" xfId="0" applyNumberFormat="1" applyFont="1" applyFill="1" applyBorder="1" applyAlignment="1">
      <alignment horizontal="right" vertical="center"/>
    </xf>
    <xf numFmtId="49" fontId="2" fillId="11" borderId="0" xfId="0" applyNumberFormat="1" applyFont="1" applyFill="1" applyAlignment="1">
      <alignment horizontal="right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9" fontId="2" fillId="0" borderId="27" xfId="0" applyNumberFormat="1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49" fontId="6" fillId="11" borderId="9" xfId="0" applyNumberFormat="1" applyFont="1" applyFill="1" applyBorder="1" applyAlignment="1">
      <alignment horizontal="center" vertical="center"/>
    </xf>
    <xf numFmtId="49" fontId="7" fillId="0" borderId="29" xfId="0" applyNumberFormat="1" applyFont="1" applyBorder="1" applyAlignment="1">
      <alignment horizontal="left" vertical="center"/>
    </xf>
    <xf numFmtId="49" fontId="7" fillId="0" borderId="30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49" fontId="3" fillId="0" borderId="15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" fontId="8" fillId="0" borderId="9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4" fontId="7" fillId="11" borderId="36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/>
    </xf>
    <xf numFmtId="49" fontId="25" fillId="11" borderId="15" xfId="0" applyNumberFormat="1" applyFont="1" applyFill="1" applyBorder="1" applyAlignment="1">
      <alignment horizontal="left" vertical="center"/>
    </xf>
    <xf numFmtId="49" fontId="9" fillId="11" borderId="15" xfId="0" applyNumberFormat="1" applyFont="1" applyFill="1" applyBorder="1" applyAlignment="1">
      <alignment horizontal="left" vertical="center"/>
    </xf>
    <xf numFmtId="4" fontId="9" fillId="11" borderId="15" xfId="0" applyNumberFormat="1" applyFont="1" applyFill="1" applyBorder="1" applyAlignment="1">
      <alignment horizontal="right" vertical="center"/>
    </xf>
    <xf numFmtId="49" fontId="9" fillId="11" borderId="15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49" fontId="9" fillId="11" borderId="0" xfId="0" applyNumberFormat="1" applyFont="1" applyFill="1" applyAlignment="1">
      <alignment horizontal="right" vertical="center"/>
    </xf>
    <xf numFmtId="4" fontId="9" fillId="11" borderId="0" xfId="0" applyNumberFormat="1" applyFont="1" applyFill="1" applyAlignment="1">
      <alignment horizontal="right" vertical="center"/>
    </xf>
    <xf numFmtId="49" fontId="25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49" fontId="25" fillId="0" borderId="0" xfId="0" applyNumberFormat="1" applyFont="1" applyAlignment="1">
      <alignment horizontal="right" vertical="center"/>
    </xf>
    <xf numFmtId="49" fontId="25" fillId="11" borderId="0" xfId="0" applyNumberFormat="1" applyFont="1" applyFill="1" applyAlignment="1">
      <alignment horizontal="left" vertical="center"/>
    </xf>
    <xf numFmtId="49" fontId="9" fillId="11" borderId="0" xfId="0" applyNumberFormat="1" applyFont="1" applyFill="1" applyAlignment="1">
      <alignment horizontal="left" vertical="center"/>
    </xf>
    <xf numFmtId="49" fontId="25" fillId="0" borderId="28" xfId="0" applyNumberFormat="1" applyFont="1" applyBorder="1" applyAlignment="1">
      <alignment horizontal="left" vertical="center"/>
    </xf>
    <xf numFmtId="4" fontId="25" fillId="0" borderId="28" xfId="0" applyNumberFormat="1" applyFont="1" applyBorder="1" applyAlignment="1">
      <alignment horizontal="right" vertical="center"/>
    </xf>
    <xf numFmtId="49" fontId="25" fillId="0" borderId="28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vertical="center"/>
    </xf>
    <xf numFmtId="4" fontId="9" fillId="0" borderId="12" xfId="0" applyNumberFormat="1" applyFont="1" applyBorder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49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2" fillId="0" borderId="44" xfId="0" applyNumberFormat="1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49" fontId="2" fillId="11" borderId="15" xfId="0" applyNumberFormat="1" applyFont="1" applyFill="1" applyBorder="1" applyAlignment="1">
      <alignment horizontal="left" vertical="center"/>
    </xf>
    <xf numFmtId="0" fontId="2" fillId="11" borderId="15" xfId="0" applyFont="1" applyFill="1" applyBorder="1" applyAlignment="1">
      <alignment horizontal="left" vertical="center"/>
    </xf>
    <xf numFmtId="49" fontId="2" fillId="11" borderId="0" xfId="0" applyNumberFormat="1" applyFont="1" applyFill="1" applyAlignment="1">
      <alignment horizontal="left" vertical="center"/>
    </xf>
    <xf numFmtId="0" fontId="2" fillId="11" borderId="0" xfId="0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28" xfId="0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left" vertical="center"/>
    </xf>
    <xf numFmtId="49" fontId="0" fillId="0" borderId="35" xfId="0" applyNumberFormat="1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/>
    </xf>
    <xf numFmtId="49" fontId="5" fillId="0" borderId="47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49" fontId="8" fillId="0" borderId="48" xfId="0" applyNumberFormat="1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49" fontId="7" fillId="0" borderId="48" xfId="0" applyNumberFormat="1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49" fontId="7" fillId="11" borderId="48" xfId="0" applyNumberFormat="1" applyFont="1" applyFill="1" applyBorder="1" applyAlignment="1">
      <alignment horizontal="left" vertical="center"/>
    </xf>
    <xf numFmtId="0" fontId="7" fillId="11" borderId="47" xfId="0" applyFont="1" applyFill="1" applyBorder="1" applyAlignment="1">
      <alignment horizontal="left" vertical="center"/>
    </xf>
    <xf numFmtId="49" fontId="8" fillId="0" borderId="49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49" fontId="8" fillId="0" borderId="52" xfId="0" applyNumberFormat="1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2"/>
  <sheetViews>
    <sheetView zoomScalePageLayoutView="0" workbookViewId="0" topLeftCell="A46">
      <selection activeCell="G13" sqref="G13:G59"/>
    </sheetView>
  </sheetViews>
  <sheetFormatPr defaultColWidth="11.57421875" defaultRowHeight="12.75"/>
  <cols>
    <col min="1" max="1" width="5.421875" style="1" customWidth="1"/>
    <col min="2" max="2" width="7.57421875" style="1" hidden="1" customWidth="1"/>
    <col min="3" max="3" width="19.7109375" style="1" customWidth="1"/>
    <col min="4" max="4" width="56.8515625" style="1" customWidth="1"/>
    <col min="5" max="5" width="6.421875" style="1" customWidth="1"/>
    <col min="6" max="6" width="12.8515625" style="1" customWidth="1"/>
    <col min="7" max="7" width="12.00390625" style="1" customWidth="1"/>
    <col min="8" max="10" width="14.28125" style="1" customWidth="1"/>
    <col min="11" max="12" width="11.7109375" style="1" customWidth="1"/>
    <col min="13" max="13" width="14.8515625" style="1" customWidth="1"/>
    <col min="14" max="24" width="11.57421875" style="1" customWidth="1"/>
    <col min="25" max="62" width="12.140625" style="1" hidden="1" customWidth="1"/>
    <col min="63" max="16384" width="11.57421875" style="1" customWidth="1"/>
  </cols>
  <sheetData>
    <row r="1" spans="1:13" ht="72.7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4" ht="12.75">
      <c r="A2" s="68" t="s">
        <v>1</v>
      </c>
      <c r="B2" s="69"/>
      <c r="C2" s="69"/>
      <c r="D2" s="72" t="s">
        <v>2</v>
      </c>
      <c r="E2" s="74" t="s">
        <v>3</v>
      </c>
      <c r="F2" s="69"/>
      <c r="G2" s="74" t="s">
        <v>4</v>
      </c>
      <c r="H2" s="75" t="s">
        <v>5</v>
      </c>
      <c r="I2" s="74" t="s">
        <v>6</v>
      </c>
      <c r="J2" s="69"/>
      <c r="K2" s="69"/>
      <c r="L2" s="69"/>
      <c r="M2" s="76"/>
      <c r="N2" s="24"/>
    </row>
    <row r="3" spans="1:14" ht="12.75">
      <c r="A3" s="70"/>
      <c r="B3" s="71"/>
      <c r="C3" s="71"/>
      <c r="D3" s="73"/>
      <c r="E3" s="71"/>
      <c r="F3" s="71"/>
      <c r="G3" s="71"/>
      <c r="H3" s="71"/>
      <c r="I3" s="71"/>
      <c r="J3" s="71"/>
      <c r="K3" s="71"/>
      <c r="L3" s="71"/>
      <c r="M3" s="77"/>
      <c r="N3" s="24"/>
    </row>
    <row r="4" spans="1:14" ht="12.75">
      <c r="A4" s="78" t="s">
        <v>7</v>
      </c>
      <c r="B4" s="71"/>
      <c r="C4" s="71"/>
      <c r="D4" s="79" t="s">
        <v>4</v>
      </c>
      <c r="E4" s="80" t="s">
        <v>8</v>
      </c>
      <c r="F4" s="71"/>
      <c r="G4" s="80" t="s">
        <v>9</v>
      </c>
      <c r="H4" s="79" t="s">
        <v>10</v>
      </c>
      <c r="I4" s="80" t="s">
        <v>6</v>
      </c>
      <c r="J4" s="71"/>
      <c r="K4" s="71"/>
      <c r="L4" s="71"/>
      <c r="M4" s="77"/>
      <c r="N4" s="24"/>
    </row>
    <row r="5" spans="1:14" ht="12.75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7"/>
      <c r="N5" s="24"/>
    </row>
    <row r="6" spans="1:14" ht="12.75">
      <c r="A6" s="78" t="s">
        <v>11</v>
      </c>
      <c r="B6" s="71"/>
      <c r="C6" s="71"/>
      <c r="D6" s="79" t="s">
        <v>12</v>
      </c>
      <c r="E6" s="80" t="s">
        <v>13</v>
      </c>
      <c r="F6" s="71"/>
      <c r="G6" s="80" t="s">
        <v>4</v>
      </c>
      <c r="H6" s="79" t="s">
        <v>14</v>
      </c>
      <c r="I6" s="80" t="s">
        <v>6</v>
      </c>
      <c r="J6" s="71"/>
      <c r="K6" s="71"/>
      <c r="L6" s="71"/>
      <c r="M6" s="77"/>
      <c r="N6" s="24"/>
    </row>
    <row r="7" spans="1:14" ht="12.7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7"/>
      <c r="N7" s="24"/>
    </row>
    <row r="8" spans="1:14" ht="12.75">
      <c r="A8" s="78" t="s">
        <v>15</v>
      </c>
      <c r="B8" s="71"/>
      <c r="C8" s="71"/>
      <c r="D8" s="79" t="s">
        <v>4</v>
      </c>
      <c r="E8" s="80" t="s">
        <v>16</v>
      </c>
      <c r="F8" s="71"/>
      <c r="G8" s="80" t="s">
        <v>9</v>
      </c>
      <c r="H8" s="79" t="s">
        <v>17</v>
      </c>
      <c r="I8" s="80" t="s">
        <v>6</v>
      </c>
      <c r="J8" s="71"/>
      <c r="K8" s="71"/>
      <c r="L8" s="71"/>
      <c r="M8" s="77"/>
      <c r="N8" s="24"/>
    </row>
    <row r="9" spans="1:14" ht="12.75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  <c r="N9" s="24"/>
    </row>
    <row r="10" spans="1:14" ht="12.75">
      <c r="A10" s="2" t="s">
        <v>18</v>
      </c>
      <c r="B10" s="7" t="s">
        <v>19</v>
      </c>
      <c r="C10" s="7" t="s">
        <v>20</v>
      </c>
      <c r="D10" s="7" t="s">
        <v>21</v>
      </c>
      <c r="E10" s="7" t="s">
        <v>22</v>
      </c>
      <c r="F10" s="12" t="s">
        <v>23</v>
      </c>
      <c r="G10" s="14" t="s">
        <v>24</v>
      </c>
      <c r="H10" s="84" t="s">
        <v>25</v>
      </c>
      <c r="I10" s="85"/>
      <c r="J10" s="86"/>
      <c r="K10" s="84" t="s">
        <v>26</v>
      </c>
      <c r="L10" s="86"/>
      <c r="M10" s="21" t="s">
        <v>27</v>
      </c>
      <c r="N10" s="25"/>
    </row>
    <row r="11" spans="1:62" ht="12.75">
      <c r="A11" s="3" t="s">
        <v>4</v>
      </c>
      <c r="B11" s="8" t="s">
        <v>4</v>
      </c>
      <c r="C11" s="8" t="s">
        <v>4</v>
      </c>
      <c r="D11" s="11" t="s">
        <v>28</v>
      </c>
      <c r="E11" s="8" t="s">
        <v>4</v>
      </c>
      <c r="F11" s="8" t="s">
        <v>4</v>
      </c>
      <c r="G11" s="15" t="s">
        <v>29</v>
      </c>
      <c r="H11" s="16" t="s">
        <v>30</v>
      </c>
      <c r="I11" s="17" t="s">
        <v>31</v>
      </c>
      <c r="J11" s="18" t="s">
        <v>32</v>
      </c>
      <c r="K11" s="16" t="s">
        <v>33</v>
      </c>
      <c r="L11" s="18" t="s">
        <v>32</v>
      </c>
      <c r="M11" s="22" t="s">
        <v>34</v>
      </c>
      <c r="N11" s="25"/>
      <c r="Z11" s="20" t="s">
        <v>35</v>
      </c>
      <c r="AA11" s="20" t="s">
        <v>36</v>
      </c>
      <c r="AB11" s="20" t="s">
        <v>37</v>
      </c>
      <c r="AC11" s="20" t="s">
        <v>38</v>
      </c>
      <c r="AD11" s="20" t="s">
        <v>39</v>
      </c>
      <c r="AE11" s="20" t="s">
        <v>40</v>
      </c>
      <c r="AF11" s="20" t="s">
        <v>41</v>
      </c>
      <c r="AG11" s="20" t="s">
        <v>42</v>
      </c>
      <c r="AH11" s="20" t="s">
        <v>43</v>
      </c>
      <c r="BH11" s="20" t="s">
        <v>44</v>
      </c>
      <c r="BI11" s="20" t="s">
        <v>45</v>
      </c>
      <c r="BJ11" s="20" t="s">
        <v>46</v>
      </c>
    </row>
    <row r="12" spans="1:47" s="52" customFormat="1" ht="19.5" customHeight="1">
      <c r="A12" s="48"/>
      <c r="B12" s="49"/>
      <c r="C12" s="49" t="s">
        <v>47</v>
      </c>
      <c r="D12" s="49" t="s">
        <v>48</v>
      </c>
      <c r="E12" s="48" t="s">
        <v>4</v>
      </c>
      <c r="F12" s="48" t="s">
        <v>4</v>
      </c>
      <c r="G12" s="48" t="s">
        <v>4</v>
      </c>
      <c r="H12" s="50">
        <f>SUM(H13:H16)</f>
        <v>0</v>
      </c>
      <c r="I12" s="50">
        <f>SUM(I13:I16)</f>
        <v>0</v>
      </c>
      <c r="J12" s="50">
        <f>SUM(J13:J16)</f>
        <v>0</v>
      </c>
      <c r="K12" s="51"/>
      <c r="L12" s="50">
        <f>SUM(L13:L16)</f>
        <v>0</v>
      </c>
      <c r="M12" s="51"/>
      <c r="AI12" s="53"/>
      <c r="AS12" s="54">
        <f>SUM(AJ13:AJ16)</f>
        <v>0</v>
      </c>
      <c r="AT12" s="54">
        <f>SUM(AK13:AK16)</f>
        <v>0</v>
      </c>
      <c r="AU12" s="54">
        <f>SUM(AL13:AL16)</f>
        <v>0</v>
      </c>
    </row>
    <row r="13" spans="1:62" s="52" customFormat="1" ht="19.5" customHeight="1">
      <c r="A13" s="55" t="s">
        <v>49</v>
      </c>
      <c r="B13" s="55"/>
      <c r="C13" s="55" t="s">
        <v>50</v>
      </c>
      <c r="D13" s="55" t="s">
        <v>51</v>
      </c>
      <c r="E13" s="55" t="s">
        <v>52</v>
      </c>
      <c r="F13" s="56">
        <v>0.5</v>
      </c>
      <c r="G13" s="56"/>
      <c r="H13" s="56">
        <f>F13*AO13</f>
        <v>0</v>
      </c>
      <c r="I13" s="56">
        <f>F13*AP13</f>
        <v>0</v>
      </c>
      <c r="J13" s="56">
        <f>F13*G13</f>
        <v>0</v>
      </c>
      <c r="K13" s="56">
        <v>0</v>
      </c>
      <c r="L13" s="56">
        <f>F13*K13</f>
        <v>0</v>
      </c>
      <c r="M13" s="57" t="s">
        <v>53</v>
      </c>
      <c r="Z13" s="56">
        <f>IF(AQ13="5",BJ13,0)</f>
        <v>0</v>
      </c>
      <c r="AB13" s="56">
        <f>IF(AQ13="1",BH13,0)</f>
        <v>0</v>
      </c>
      <c r="AC13" s="56">
        <f>IF(AQ13="1",BI13,0)</f>
        <v>0</v>
      </c>
      <c r="AD13" s="56">
        <f>IF(AQ13="7",BH13,0)</f>
        <v>0</v>
      </c>
      <c r="AE13" s="56">
        <f>IF(AQ13="7",BI13,0)</f>
        <v>0</v>
      </c>
      <c r="AF13" s="56">
        <f>IF(AQ13="2",BH13,0)</f>
        <v>0</v>
      </c>
      <c r="AG13" s="56">
        <f>IF(AQ13="2",BI13,0)</f>
        <v>0</v>
      </c>
      <c r="AH13" s="56">
        <f>IF(AQ13="0",BJ13,0)</f>
        <v>0</v>
      </c>
      <c r="AI13" s="53"/>
      <c r="AJ13" s="56">
        <f>IF(AN13=0,J13,0)</f>
        <v>0</v>
      </c>
      <c r="AK13" s="56">
        <f>IF(AN13=15,J13,0)</f>
        <v>0</v>
      </c>
      <c r="AL13" s="56">
        <f>IF(AN13=21,J13,0)</f>
        <v>0</v>
      </c>
      <c r="AN13" s="56">
        <v>21</v>
      </c>
      <c r="AO13" s="56">
        <f>G13*0</f>
        <v>0</v>
      </c>
      <c r="AP13" s="56">
        <f>G13*(1-0)</f>
        <v>0</v>
      </c>
      <c r="AQ13" s="57" t="s">
        <v>49</v>
      </c>
      <c r="AV13" s="56">
        <f>AW13+AX13</f>
        <v>0</v>
      </c>
      <c r="AW13" s="56">
        <f>F13*AO13</f>
        <v>0</v>
      </c>
      <c r="AX13" s="56">
        <f>F13*AP13</f>
        <v>0</v>
      </c>
      <c r="AY13" s="57" t="s">
        <v>54</v>
      </c>
      <c r="AZ13" s="57" t="s">
        <v>55</v>
      </c>
      <c r="BA13" s="53" t="s">
        <v>56</v>
      </c>
      <c r="BC13" s="56">
        <f>AW13+AX13</f>
        <v>0</v>
      </c>
      <c r="BD13" s="56">
        <f>G13/(100-BE13)*100</f>
        <v>0</v>
      </c>
      <c r="BE13" s="56">
        <v>0</v>
      </c>
      <c r="BF13" s="56">
        <f>L13</f>
        <v>0</v>
      </c>
      <c r="BH13" s="56">
        <f>F13*AO13</f>
        <v>0</v>
      </c>
      <c r="BI13" s="56">
        <f>F13*AP13</f>
        <v>0</v>
      </c>
      <c r="BJ13" s="56">
        <f>F13*G13</f>
        <v>0</v>
      </c>
    </row>
    <row r="14" spans="1:62" s="52" customFormat="1" ht="19.5" customHeight="1">
      <c r="A14" s="55" t="s">
        <v>57</v>
      </c>
      <c r="B14" s="55"/>
      <c r="C14" s="55" t="s">
        <v>58</v>
      </c>
      <c r="D14" s="55" t="s">
        <v>59</v>
      </c>
      <c r="E14" s="55" t="s">
        <v>60</v>
      </c>
      <c r="F14" s="56">
        <v>1</v>
      </c>
      <c r="G14" s="56"/>
      <c r="H14" s="56">
        <f>F14*AO14</f>
        <v>0</v>
      </c>
      <c r="I14" s="56">
        <f>F14*AP14</f>
        <v>0</v>
      </c>
      <c r="J14" s="56">
        <f>F14*G14</f>
        <v>0</v>
      </c>
      <c r="K14" s="56">
        <v>0</v>
      </c>
      <c r="L14" s="56">
        <f>F14*K14</f>
        <v>0</v>
      </c>
      <c r="M14" s="57" t="s">
        <v>53</v>
      </c>
      <c r="Z14" s="56">
        <f>IF(AQ14="5",BJ14,0)</f>
        <v>0</v>
      </c>
      <c r="AB14" s="56">
        <f>IF(AQ14="1",BH14,0)</f>
        <v>0</v>
      </c>
      <c r="AC14" s="56">
        <f>IF(AQ14="1",BI14,0)</f>
        <v>0</v>
      </c>
      <c r="AD14" s="56">
        <f>IF(AQ14="7",BH14,0)</f>
        <v>0</v>
      </c>
      <c r="AE14" s="56">
        <f>IF(AQ14="7",BI14,0)</f>
        <v>0</v>
      </c>
      <c r="AF14" s="56">
        <f>IF(AQ14="2",BH14,0)</f>
        <v>0</v>
      </c>
      <c r="AG14" s="56">
        <f>IF(AQ14="2",BI14,0)</f>
        <v>0</v>
      </c>
      <c r="AH14" s="56">
        <f>IF(AQ14="0",BJ14,0)</f>
        <v>0</v>
      </c>
      <c r="AI14" s="53"/>
      <c r="AJ14" s="56">
        <f>IF(AN14=0,J14,0)</f>
        <v>0</v>
      </c>
      <c r="AK14" s="56">
        <f>IF(AN14=15,J14,0)</f>
        <v>0</v>
      </c>
      <c r="AL14" s="56">
        <f>IF(AN14=21,J14,0)</f>
        <v>0</v>
      </c>
      <c r="AN14" s="56">
        <v>21</v>
      </c>
      <c r="AO14" s="56">
        <f>G14*0</f>
        <v>0</v>
      </c>
      <c r="AP14" s="56">
        <f>G14*(1-0)</f>
        <v>0</v>
      </c>
      <c r="AQ14" s="57" t="s">
        <v>49</v>
      </c>
      <c r="AV14" s="56">
        <f>AW14+AX14</f>
        <v>0</v>
      </c>
      <c r="AW14" s="56">
        <f>F14*AO14</f>
        <v>0</v>
      </c>
      <c r="AX14" s="56">
        <f>F14*AP14</f>
        <v>0</v>
      </c>
      <c r="AY14" s="57" t="s">
        <v>54</v>
      </c>
      <c r="AZ14" s="57" t="s">
        <v>55</v>
      </c>
      <c r="BA14" s="53" t="s">
        <v>56</v>
      </c>
      <c r="BC14" s="56">
        <f>AW14+AX14</f>
        <v>0</v>
      </c>
      <c r="BD14" s="56">
        <f>G14/(100-BE14)*100</f>
        <v>0</v>
      </c>
      <c r="BE14" s="56">
        <v>0</v>
      </c>
      <c r="BF14" s="56">
        <f>L14</f>
        <v>0</v>
      </c>
      <c r="BH14" s="56">
        <f>F14*AO14</f>
        <v>0</v>
      </c>
      <c r="BI14" s="56">
        <f>F14*AP14</f>
        <v>0</v>
      </c>
      <c r="BJ14" s="56">
        <f>F14*G14</f>
        <v>0</v>
      </c>
    </row>
    <row r="15" spans="1:62" s="52" customFormat="1" ht="19.5" customHeight="1">
      <c r="A15" s="55" t="s">
        <v>61</v>
      </c>
      <c r="B15" s="55"/>
      <c r="C15" s="55" t="s">
        <v>62</v>
      </c>
      <c r="D15" s="55" t="s">
        <v>63</v>
      </c>
      <c r="E15" s="55" t="s">
        <v>60</v>
      </c>
      <c r="F15" s="56">
        <v>3</v>
      </c>
      <c r="G15" s="56"/>
      <c r="H15" s="56">
        <f>F15*AO15</f>
        <v>0</v>
      </c>
      <c r="I15" s="56">
        <f>F15*AP15</f>
        <v>0</v>
      </c>
      <c r="J15" s="56">
        <f>F15*G15</f>
        <v>0</v>
      </c>
      <c r="K15" s="56">
        <v>0</v>
      </c>
      <c r="L15" s="56">
        <f>F15*K15</f>
        <v>0</v>
      </c>
      <c r="M15" s="57" t="s">
        <v>53</v>
      </c>
      <c r="Z15" s="56">
        <f>IF(AQ15="5",BJ15,0)</f>
        <v>0</v>
      </c>
      <c r="AB15" s="56">
        <f>IF(AQ15="1",BH15,0)</f>
        <v>0</v>
      </c>
      <c r="AC15" s="56">
        <f>IF(AQ15="1",BI15,0)</f>
        <v>0</v>
      </c>
      <c r="AD15" s="56">
        <f>IF(AQ15="7",BH15,0)</f>
        <v>0</v>
      </c>
      <c r="AE15" s="56">
        <f>IF(AQ15="7",BI15,0)</f>
        <v>0</v>
      </c>
      <c r="AF15" s="56">
        <f>IF(AQ15="2",BH15,0)</f>
        <v>0</v>
      </c>
      <c r="AG15" s="56">
        <f>IF(AQ15="2",BI15,0)</f>
        <v>0</v>
      </c>
      <c r="AH15" s="56">
        <f>IF(AQ15="0",BJ15,0)</f>
        <v>0</v>
      </c>
      <c r="AI15" s="53"/>
      <c r="AJ15" s="56">
        <f>IF(AN15=0,J15,0)</f>
        <v>0</v>
      </c>
      <c r="AK15" s="56">
        <f>IF(AN15=15,J15,0)</f>
        <v>0</v>
      </c>
      <c r="AL15" s="56">
        <f>IF(AN15=21,J15,0)</f>
        <v>0</v>
      </c>
      <c r="AN15" s="56">
        <v>21</v>
      </c>
      <c r="AO15" s="56">
        <f>G15*0</f>
        <v>0</v>
      </c>
      <c r="AP15" s="56">
        <f>G15*(1-0)</f>
        <v>0</v>
      </c>
      <c r="AQ15" s="57" t="s">
        <v>49</v>
      </c>
      <c r="AV15" s="56">
        <f>AW15+AX15</f>
        <v>0</v>
      </c>
      <c r="AW15" s="56">
        <f>F15*AO15</f>
        <v>0</v>
      </c>
      <c r="AX15" s="56">
        <f>F15*AP15</f>
        <v>0</v>
      </c>
      <c r="AY15" s="57" t="s">
        <v>54</v>
      </c>
      <c r="AZ15" s="57" t="s">
        <v>55</v>
      </c>
      <c r="BA15" s="53" t="s">
        <v>56</v>
      </c>
      <c r="BC15" s="56">
        <f>AW15+AX15</f>
        <v>0</v>
      </c>
      <c r="BD15" s="56">
        <f>G15/(100-BE15)*100</f>
        <v>0</v>
      </c>
      <c r="BE15" s="56">
        <v>0</v>
      </c>
      <c r="BF15" s="56">
        <f>L15</f>
        <v>0</v>
      </c>
      <c r="BH15" s="56">
        <f>F15*AO15</f>
        <v>0</v>
      </c>
      <c r="BI15" s="56">
        <f>F15*AP15</f>
        <v>0</v>
      </c>
      <c r="BJ15" s="56">
        <f>F15*G15</f>
        <v>0</v>
      </c>
    </row>
    <row r="16" spans="1:62" s="52" customFormat="1" ht="19.5" customHeight="1">
      <c r="A16" s="55" t="s">
        <v>64</v>
      </c>
      <c r="B16" s="55"/>
      <c r="C16" s="55" t="s">
        <v>65</v>
      </c>
      <c r="D16" s="55" t="s">
        <v>66</v>
      </c>
      <c r="E16" s="55" t="s">
        <v>52</v>
      </c>
      <c r="F16" s="56">
        <v>102</v>
      </c>
      <c r="G16" s="56"/>
      <c r="H16" s="56">
        <f>F16*AO16</f>
        <v>0</v>
      </c>
      <c r="I16" s="56">
        <f>F16*AP16</f>
        <v>0</v>
      </c>
      <c r="J16" s="56">
        <f>F16*G16</f>
        <v>0</v>
      </c>
      <c r="K16" s="56">
        <v>0</v>
      </c>
      <c r="L16" s="56">
        <f>F16*K16</f>
        <v>0</v>
      </c>
      <c r="M16" s="57" t="s">
        <v>53</v>
      </c>
      <c r="Z16" s="56">
        <f>IF(AQ16="5",BJ16,0)</f>
        <v>0</v>
      </c>
      <c r="AB16" s="56">
        <f>IF(AQ16="1",BH16,0)</f>
        <v>0</v>
      </c>
      <c r="AC16" s="56">
        <f>IF(AQ16="1",BI16,0)</f>
        <v>0</v>
      </c>
      <c r="AD16" s="56">
        <f>IF(AQ16="7",BH16,0)</f>
        <v>0</v>
      </c>
      <c r="AE16" s="56">
        <f>IF(AQ16="7",BI16,0)</f>
        <v>0</v>
      </c>
      <c r="AF16" s="56">
        <f>IF(AQ16="2",BH16,0)</f>
        <v>0</v>
      </c>
      <c r="AG16" s="56">
        <f>IF(AQ16="2",BI16,0)</f>
        <v>0</v>
      </c>
      <c r="AH16" s="56">
        <f>IF(AQ16="0",BJ16,0)</f>
        <v>0</v>
      </c>
      <c r="AI16" s="53"/>
      <c r="AJ16" s="56">
        <f>IF(AN16=0,J16,0)</f>
        <v>0</v>
      </c>
      <c r="AK16" s="56">
        <f>IF(AN16=15,J16,0)</f>
        <v>0</v>
      </c>
      <c r="AL16" s="56">
        <f>IF(AN16=21,J16,0)</f>
        <v>0</v>
      </c>
      <c r="AN16" s="56">
        <v>21</v>
      </c>
      <c r="AO16" s="56">
        <f>G16*0</f>
        <v>0</v>
      </c>
      <c r="AP16" s="56">
        <f>G16*(1-0)</f>
        <v>0</v>
      </c>
      <c r="AQ16" s="57" t="s">
        <v>49</v>
      </c>
      <c r="AV16" s="56">
        <f>AW16+AX16</f>
        <v>0</v>
      </c>
      <c r="AW16" s="56">
        <f>F16*AO16</f>
        <v>0</v>
      </c>
      <c r="AX16" s="56">
        <f>F16*AP16</f>
        <v>0</v>
      </c>
      <c r="AY16" s="57" t="s">
        <v>54</v>
      </c>
      <c r="AZ16" s="57" t="s">
        <v>55</v>
      </c>
      <c r="BA16" s="53" t="s">
        <v>56</v>
      </c>
      <c r="BC16" s="56">
        <f>AW16+AX16</f>
        <v>0</v>
      </c>
      <c r="BD16" s="56">
        <f>G16/(100-BE16)*100</f>
        <v>0</v>
      </c>
      <c r="BE16" s="56">
        <v>0</v>
      </c>
      <c r="BF16" s="56">
        <f>L16</f>
        <v>0</v>
      </c>
      <c r="BH16" s="56">
        <f>F16*AO16</f>
        <v>0</v>
      </c>
      <c r="BI16" s="56">
        <f>F16*AP16</f>
        <v>0</v>
      </c>
      <c r="BJ16" s="56">
        <f>F16*G16</f>
        <v>0</v>
      </c>
    </row>
    <row r="17" spans="1:47" s="52" customFormat="1" ht="19.5" customHeight="1">
      <c r="A17" s="58"/>
      <c r="B17" s="59"/>
      <c r="C17" s="59" t="s">
        <v>67</v>
      </c>
      <c r="D17" s="59" t="s">
        <v>68</v>
      </c>
      <c r="E17" s="58" t="s">
        <v>4</v>
      </c>
      <c r="F17" s="58" t="s">
        <v>4</v>
      </c>
      <c r="G17" s="58"/>
      <c r="H17" s="54">
        <f>SUM(H18:H19)</f>
        <v>0</v>
      </c>
      <c r="I17" s="54">
        <f>SUM(I18:I19)</f>
        <v>0</v>
      </c>
      <c r="J17" s="54">
        <f>SUM(J18:J19)</f>
        <v>0</v>
      </c>
      <c r="K17" s="53"/>
      <c r="L17" s="54">
        <f>SUM(L18:L19)</f>
        <v>0</v>
      </c>
      <c r="M17" s="53"/>
      <c r="AI17" s="53"/>
      <c r="AS17" s="54">
        <f>SUM(AJ18:AJ19)</f>
        <v>0</v>
      </c>
      <c r="AT17" s="54">
        <f>SUM(AK18:AK19)</f>
        <v>0</v>
      </c>
      <c r="AU17" s="54">
        <f>SUM(AL18:AL19)</f>
        <v>0</v>
      </c>
    </row>
    <row r="18" spans="1:62" s="52" customFormat="1" ht="19.5" customHeight="1">
      <c r="A18" s="55" t="s">
        <v>69</v>
      </c>
      <c r="B18" s="55"/>
      <c r="C18" s="55" t="s">
        <v>70</v>
      </c>
      <c r="D18" s="55" t="s">
        <v>71</v>
      </c>
      <c r="E18" s="55" t="s">
        <v>72</v>
      </c>
      <c r="F18" s="56">
        <v>23.25</v>
      </c>
      <c r="G18" s="56"/>
      <c r="H18" s="56">
        <f>F18*AO18</f>
        <v>0</v>
      </c>
      <c r="I18" s="56">
        <f>F18*AP18</f>
        <v>0</v>
      </c>
      <c r="J18" s="56">
        <f>F18*G18</f>
        <v>0</v>
      </c>
      <c r="K18" s="56">
        <v>0</v>
      </c>
      <c r="L18" s="56">
        <f>F18*K18</f>
        <v>0</v>
      </c>
      <c r="M18" s="57" t="s">
        <v>53</v>
      </c>
      <c r="Z18" s="56">
        <f>IF(AQ18="5",BJ18,0)</f>
        <v>0</v>
      </c>
      <c r="AB18" s="56">
        <f>IF(AQ18="1",BH18,0)</f>
        <v>0</v>
      </c>
      <c r="AC18" s="56">
        <f>IF(AQ18="1",BI18,0)</f>
        <v>0</v>
      </c>
      <c r="AD18" s="56">
        <f>IF(AQ18="7",BH18,0)</f>
        <v>0</v>
      </c>
      <c r="AE18" s="56">
        <f>IF(AQ18="7",BI18,0)</f>
        <v>0</v>
      </c>
      <c r="AF18" s="56">
        <f>IF(AQ18="2",BH18,0)</f>
        <v>0</v>
      </c>
      <c r="AG18" s="56">
        <f>IF(AQ18="2",BI18,0)</f>
        <v>0</v>
      </c>
      <c r="AH18" s="56">
        <f>IF(AQ18="0",BJ18,0)</f>
        <v>0</v>
      </c>
      <c r="AI18" s="53"/>
      <c r="AJ18" s="56">
        <f>IF(AN18=0,J18,0)</f>
        <v>0</v>
      </c>
      <c r="AK18" s="56">
        <f>IF(AN18=15,J18,0)</f>
        <v>0</v>
      </c>
      <c r="AL18" s="56">
        <f>IF(AN18=21,J18,0)</f>
        <v>0</v>
      </c>
      <c r="AN18" s="56">
        <v>21</v>
      </c>
      <c r="AO18" s="56">
        <f>G18*0</f>
        <v>0</v>
      </c>
      <c r="AP18" s="56">
        <f>G18*(1-0)</f>
        <v>0</v>
      </c>
      <c r="AQ18" s="57" t="s">
        <v>49</v>
      </c>
      <c r="AV18" s="56">
        <f>AW18+AX18</f>
        <v>0</v>
      </c>
      <c r="AW18" s="56">
        <f>F18*AO18</f>
        <v>0</v>
      </c>
      <c r="AX18" s="56">
        <f>F18*AP18</f>
        <v>0</v>
      </c>
      <c r="AY18" s="57" t="s">
        <v>73</v>
      </c>
      <c r="AZ18" s="57" t="s">
        <v>55</v>
      </c>
      <c r="BA18" s="53" t="s">
        <v>56</v>
      </c>
      <c r="BC18" s="56">
        <f>AW18+AX18</f>
        <v>0</v>
      </c>
      <c r="BD18" s="56">
        <f>G18/(100-BE18)*100</f>
        <v>0</v>
      </c>
      <c r="BE18" s="56">
        <v>0</v>
      </c>
      <c r="BF18" s="56">
        <f>L18</f>
        <v>0</v>
      </c>
      <c r="BH18" s="56">
        <f>F18*AO18</f>
        <v>0</v>
      </c>
      <c r="BI18" s="56">
        <f>F18*AP18</f>
        <v>0</v>
      </c>
      <c r="BJ18" s="56">
        <f>F18*G18</f>
        <v>0</v>
      </c>
    </row>
    <row r="19" spans="1:62" s="52" customFormat="1" ht="19.5" customHeight="1">
      <c r="A19" s="55" t="s">
        <v>74</v>
      </c>
      <c r="B19" s="55"/>
      <c r="C19" s="55" t="s">
        <v>75</v>
      </c>
      <c r="D19" s="55" t="s">
        <v>76</v>
      </c>
      <c r="E19" s="55" t="s">
        <v>72</v>
      </c>
      <c r="F19" s="56">
        <v>1.5</v>
      </c>
      <c r="G19" s="56"/>
      <c r="H19" s="56">
        <f>F19*AO19</f>
        <v>0</v>
      </c>
      <c r="I19" s="56">
        <f>F19*AP19</f>
        <v>0</v>
      </c>
      <c r="J19" s="56">
        <f>F19*G19</f>
        <v>0</v>
      </c>
      <c r="K19" s="56">
        <v>0</v>
      </c>
      <c r="L19" s="56">
        <f>F19*K19</f>
        <v>0</v>
      </c>
      <c r="M19" s="57" t="s">
        <v>53</v>
      </c>
      <c r="Z19" s="56">
        <f>IF(AQ19="5",BJ19,0)</f>
        <v>0</v>
      </c>
      <c r="AB19" s="56">
        <f>IF(AQ19="1",BH19,0)</f>
        <v>0</v>
      </c>
      <c r="AC19" s="56">
        <f>IF(AQ19="1",BI19,0)</f>
        <v>0</v>
      </c>
      <c r="AD19" s="56">
        <f>IF(AQ19="7",BH19,0)</f>
        <v>0</v>
      </c>
      <c r="AE19" s="56">
        <f>IF(AQ19="7",BI19,0)</f>
        <v>0</v>
      </c>
      <c r="AF19" s="56">
        <f>IF(AQ19="2",BH19,0)</f>
        <v>0</v>
      </c>
      <c r="AG19" s="56">
        <f>IF(AQ19="2",BI19,0)</f>
        <v>0</v>
      </c>
      <c r="AH19" s="56">
        <f>IF(AQ19="0",BJ19,0)</f>
        <v>0</v>
      </c>
      <c r="AI19" s="53"/>
      <c r="AJ19" s="56">
        <f>IF(AN19=0,J19,0)</f>
        <v>0</v>
      </c>
      <c r="AK19" s="56">
        <f>IF(AN19=15,J19,0)</f>
        <v>0</v>
      </c>
      <c r="AL19" s="56">
        <f>IF(AN19=21,J19,0)</f>
        <v>0</v>
      </c>
      <c r="AN19" s="56">
        <v>21</v>
      </c>
      <c r="AO19" s="56">
        <f>G19*0</f>
        <v>0</v>
      </c>
      <c r="AP19" s="56">
        <f>G19*(1-0)</f>
        <v>0</v>
      </c>
      <c r="AQ19" s="57" t="s">
        <v>49</v>
      </c>
      <c r="AV19" s="56">
        <f>AW19+AX19</f>
        <v>0</v>
      </c>
      <c r="AW19" s="56">
        <f>F19*AO19</f>
        <v>0</v>
      </c>
      <c r="AX19" s="56">
        <f>F19*AP19</f>
        <v>0</v>
      </c>
      <c r="AY19" s="57" t="s">
        <v>73</v>
      </c>
      <c r="AZ19" s="57" t="s">
        <v>55</v>
      </c>
      <c r="BA19" s="53" t="s">
        <v>56</v>
      </c>
      <c r="BC19" s="56">
        <f>AW19+AX19</f>
        <v>0</v>
      </c>
      <c r="BD19" s="56">
        <f>G19/(100-BE19)*100</f>
        <v>0</v>
      </c>
      <c r="BE19" s="56">
        <v>0</v>
      </c>
      <c r="BF19" s="56">
        <f>L19</f>
        <v>0</v>
      </c>
      <c r="BH19" s="56">
        <f>F19*AO19</f>
        <v>0</v>
      </c>
      <c r="BI19" s="56">
        <f>F19*AP19</f>
        <v>0</v>
      </c>
      <c r="BJ19" s="56">
        <f>F19*G19</f>
        <v>0</v>
      </c>
    </row>
    <row r="20" spans="1:47" s="52" customFormat="1" ht="19.5" customHeight="1">
      <c r="A20" s="58"/>
      <c r="B20" s="59"/>
      <c r="C20" s="59" t="s">
        <v>77</v>
      </c>
      <c r="D20" s="59" t="s">
        <v>78</v>
      </c>
      <c r="E20" s="58" t="s">
        <v>4</v>
      </c>
      <c r="F20" s="58" t="s">
        <v>4</v>
      </c>
      <c r="G20" s="58"/>
      <c r="H20" s="54">
        <f>SUM(H21:H22)</f>
        <v>0</v>
      </c>
      <c r="I20" s="54">
        <f>SUM(I21:I22)</f>
        <v>0</v>
      </c>
      <c r="J20" s="54">
        <f>SUM(J21:J22)</f>
        <v>0</v>
      </c>
      <c r="K20" s="53"/>
      <c r="L20" s="54">
        <f>SUM(L21:L22)</f>
        <v>0</v>
      </c>
      <c r="M20" s="53"/>
      <c r="AI20" s="53"/>
      <c r="AS20" s="54">
        <f>SUM(AJ21:AJ22)</f>
        <v>0</v>
      </c>
      <c r="AT20" s="54">
        <f>SUM(AK21:AK22)</f>
        <v>0</v>
      </c>
      <c r="AU20" s="54">
        <f>SUM(AL21:AL22)</f>
        <v>0</v>
      </c>
    </row>
    <row r="21" spans="1:62" s="52" customFormat="1" ht="19.5" customHeight="1">
      <c r="A21" s="55" t="s">
        <v>79</v>
      </c>
      <c r="B21" s="55"/>
      <c r="C21" s="55" t="s">
        <v>80</v>
      </c>
      <c r="D21" s="55" t="s">
        <v>81</v>
      </c>
      <c r="E21" s="55" t="s">
        <v>72</v>
      </c>
      <c r="F21" s="56">
        <v>23.25</v>
      </c>
      <c r="G21" s="56"/>
      <c r="H21" s="56">
        <f>F21*AO21</f>
        <v>0</v>
      </c>
      <c r="I21" s="56">
        <f>F21*AP21</f>
        <v>0</v>
      </c>
      <c r="J21" s="56">
        <f>F21*G21</f>
        <v>0</v>
      </c>
      <c r="K21" s="56">
        <v>0</v>
      </c>
      <c r="L21" s="56">
        <f>F21*K21</f>
        <v>0</v>
      </c>
      <c r="M21" s="57" t="s">
        <v>53</v>
      </c>
      <c r="Z21" s="56">
        <f>IF(AQ21="5",BJ21,0)</f>
        <v>0</v>
      </c>
      <c r="AB21" s="56">
        <f>IF(AQ21="1",BH21,0)</f>
        <v>0</v>
      </c>
      <c r="AC21" s="56">
        <f>IF(AQ21="1",BI21,0)</f>
        <v>0</v>
      </c>
      <c r="AD21" s="56">
        <f>IF(AQ21="7",BH21,0)</f>
        <v>0</v>
      </c>
      <c r="AE21" s="56">
        <f>IF(AQ21="7",BI21,0)</f>
        <v>0</v>
      </c>
      <c r="AF21" s="56">
        <f>IF(AQ21="2",BH21,0)</f>
        <v>0</v>
      </c>
      <c r="AG21" s="56">
        <f>IF(AQ21="2",BI21,0)</f>
        <v>0</v>
      </c>
      <c r="AH21" s="56">
        <f>IF(AQ21="0",BJ21,0)</f>
        <v>0</v>
      </c>
      <c r="AI21" s="53"/>
      <c r="AJ21" s="56">
        <f>IF(AN21=0,J21,0)</f>
        <v>0</v>
      </c>
      <c r="AK21" s="56">
        <f>IF(AN21=15,J21,0)</f>
        <v>0</v>
      </c>
      <c r="AL21" s="56">
        <f>IF(AN21=21,J21,0)</f>
        <v>0</v>
      </c>
      <c r="AN21" s="56">
        <v>21</v>
      </c>
      <c r="AO21" s="56">
        <f>G21*0</f>
        <v>0</v>
      </c>
      <c r="AP21" s="56">
        <f>G21*(1-0)</f>
        <v>0</v>
      </c>
      <c r="AQ21" s="57" t="s">
        <v>49</v>
      </c>
      <c r="AV21" s="56">
        <f>AW21+AX21</f>
        <v>0</v>
      </c>
      <c r="AW21" s="56">
        <f>F21*AO21</f>
        <v>0</v>
      </c>
      <c r="AX21" s="56">
        <f>F21*AP21</f>
        <v>0</v>
      </c>
      <c r="AY21" s="57" t="s">
        <v>82</v>
      </c>
      <c r="AZ21" s="57" t="s">
        <v>55</v>
      </c>
      <c r="BA21" s="53" t="s">
        <v>56</v>
      </c>
      <c r="BC21" s="56">
        <f>AW21+AX21</f>
        <v>0</v>
      </c>
      <c r="BD21" s="56">
        <f>G21/(100-BE21)*100</f>
        <v>0</v>
      </c>
      <c r="BE21" s="56">
        <v>0</v>
      </c>
      <c r="BF21" s="56">
        <f>L21</f>
        <v>0</v>
      </c>
      <c r="BH21" s="56">
        <f>F21*AO21</f>
        <v>0</v>
      </c>
      <c r="BI21" s="56">
        <f>F21*AP21</f>
        <v>0</v>
      </c>
      <c r="BJ21" s="56">
        <f>F21*G21</f>
        <v>0</v>
      </c>
    </row>
    <row r="22" spans="1:62" s="52" customFormat="1" ht="19.5" customHeight="1">
      <c r="A22" s="55" t="s">
        <v>83</v>
      </c>
      <c r="B22" s="55"/>
      <c r="C22" s="55" t="s">
        <v>84</v>
      </c>
      <c r="D22" s="55" t="s">
        <v>85</v>
      </c>
      <c r="E22" s="55" t="s">
        <v>72</v>
      </c>
      <c r="F22" s="56">
        <v>232.5</v>
      </c>
      <c r="G22" s="56"/>
      <c r="H22" s="56">
        <f>F22*AO22</f>
        <v>0</v>
      </c>
      <c r="I22" s="56">
        <f>F22*AP22</f>
        <v>0</v>
      </c>
      <c r="J22" s="56">
        <f>F22*G22</f>
        <v>0</v>
      </c>
      <c r="K22" s="56">
        <v>0</v>
      </c>
      <c r="L22" s="56">
        <f>F22*K22</f>
        <v>0</v>
      </c>
      <c r="M22" s="57" t="s">
        <v>53</v>
      </c>
      <c r="Z22" s="56">
        <f>IF(AQ22="5",BJ22,0)</f>
        <v>0</v>
      </c>
      <c r="AB22" s="56">
        <f>IF(AQ22="1",BH22,0)</f>
        <v>0</v>
      </c>
      <c r="AC22" s="56">
        <f>IF(AQ22="1",BI22,0)</f>
        <v>0</v>
      </c>
      <c r="AD22" s="56">
        <f>IF(AQ22="7",BH22,0)</f>
        <v>0</v>
      </c>
      <c r="AE22" s="56">
        <f>IF(AQ22="7",BI22,0)</f>
        <v>0</v>
      </c>
      <c r="AF22" s="56">
        <f>IF(AQ22="2",BH22,0)</f>
        <v>0</v>
      </c>
      <c r="AG22" s="56">
        <f>IF(AQ22="2",BI22,0)</f>
        <v>0</v>
      </c>
      <c r="AH22" s="56">
        <f>IF(AQ22="0",BJ22,0)</f>
        <v>0</v>
      </c>
      <c r="AI22" s="53"/>
      <c r="AJ22" s="56">
        <f>IF(AN22=0,J22,0)</f>
        <v>0</v>
      </c>
      <c r="AK22" s="56">
        <f>IF(AN22=15,J22,0)</f>
        <v>0</v>
      </c>
      <c r="AL22" s="56">
        <f>IF(AN22=21,J22,0)</f>
        <v>0</v>
      </c>
      <c r="AN22" s="56">
        <v>21</v>
      </c>
      <c r="AO22" s="56">
        <f>G22*0</f>
        <v>0</v>
      </c>
      <c r="AP22" s="56">
        <f>G22*(1-0)</f>
        <v>0</v>
      </c>
      <c r="AQ22" s="57" t="s">
        <v>49</v>
      </c>
      <c r="AV22" s="56">
        <f>AW22+AX22</f>
        <v>0</v>
      </c>
      <c r="AW22" s="56">
        <f>F22*AO22</f>
        <v>0</v>
      </c>
      <c r="AX22" s="56">
        <f>F22*AP22</f>
        <v>0</v>
      </c>
      <c r="AY22" s="57" t="s">
        <v>82</v>
      </c>
      <c r="AZ22" s="57" t="s">
        <v>55</v>
      </c>
      <c r="BA22" s="53" t="s">
        <v>56</v>
      </c>
      <c r="BC22" s="56">
        <f>AW22+AX22</f>
        <v>0</v>
      </c>
      <c r="BD22" s="56">
        <f>G22/(100-BE22)*100</f>
        <v>0</v>
      </c>
      <c r="BE22" s="56">
        <v>0</v>
      </c>
      <c r="BF22" s="56">
        <f>L22</f>
        <v>0</v>
      </c>
      <c r="BH22" s="56">
        <f>F22*AO22</f>
        <v>0</v>
      </c>
      <c r="BI22" s="56">
        <f>F22*AP22</f>
        <v>0</v>
      </c>
      <c r="BJ22" s="56">
        <f>F22*G22</f>
        <v>0</v>
      </c>
    </row>
    <row r="23" spans="1:47" s="52" customFormat="1" ht="19.5" customHeight="1">
      <c r="A23" s="58"/>
      <c r="B23" s="59"/>
      <c r="C23" s="59" t="s">
        <v>86</v>
      </c>
      <c r="D23" s="59" t="s">
        <v>87</v>
      </c>
      <c r="E23" s="58" t="s">
        <v>4</v>
      </c>
      <c r="F23" s="58" t="s">
        <v>4</v>
      </c>
      <c r="G23" s="58"/>
      <c r="H23" s="54">
        <f>SUM(H24:H25)</f>
        <v>0</v>
      </c>
      <c r="I23" s="54">
        <f>SUM(I24:I25)</f>
        <v>0</v>
      </c>
      <c r="J23" s="54">
        <f>SUM(J24:J25)</f>
        <v>0</v>
      </c>
      <c r="K23" s="53"/>
      <c r="L23" s="54">
        <f>SUM(L24:L25)</f>
        <v>27.24358</v>
      </c>
      <c r="M23" s="53"/>
      <c r="AI23" s="53"/>
      <c r="AS23" s="54">
        <f>SUM(AJ24:AJ25)</f>
        <v>0</v>
      </c>
      <c r="AT23" s="54">
        <f>SUM(AK24:AK25)</f>
        <v>0</v>
      </c>
      <c r="AU23" s="54">
        <f>SUM(AL24:AL25)</f>
        <v>0</v>
      </c>
    </row>
    <row r="24" spans="1:62" s="52" customFormat="1" ht="19.5" customHeight="1">
      <c r="A24" s="55" t="s">
        <v>88</v>
      </c>
      <c r="B24" s="55"/>
      <c r="C24" s="55" t="s">
        <v>89</v>
      </c>
      <c r="D24" s="55" t="s">
        <v>90</v>
      </c>
      <c r="E24" s="55" t="s">
        <v>72</v>
      </c>
      <c r="F24" s="56">
        <v>17.652</v>
      </c>
      <c r="G24" s="56"/>
      <c r="H24" s="56">
        <f>F24*AO24</f>
        <v>0</v>
      </c>
      <c r="I24" s="56">
        <f>F24*AP24</f>
        <v>0</v>
      </c>
      <c r="J24" s="56">
        <f>F24*G24</f>
        <v>0</v>
      </c>
      <c r="K24" s="56">
        <v>0</v>
      </c>
      <c r="L24" s="56">
        <f>F24*K24</f>
        <v>0</v>
      </c>
      <c r="M24" s="57" t="s">
        <v>53</v>
      </c>
      <c r="Z24" s="56">
        <f>IF(AQ24="5",BJ24,0)</f>
        <v>0</v>
      </c>
      <c r="AB24" s="56">
        <f>IF(AQ24="1",BH24,0)</f>
        <v>0</v>
      </c>
      <c r="AC24" s="56">
        <f>IF(AQ24="1",BI24,0)</f>
        <v>0</v>
      </c>
      <c r="AD24" s="56">
        <f>IF(AQ24="7",BH24,0)</f>
        <v>0</v>
      </c>
      <c r="AE24" s="56">
        <f>IF(AQ24="7",BI24,0)</f>
        <v>0</v>
      </c>
      <c r="AF24" s="56">
        <f>IF(AQ24="2",BH24,0)</f>
        <v>0</v>
      </c>
      <c r="AG24" s="56">
        <f>IF(AQ24="2",BI24,0)</f>
        <v>0</v>
      </c>
      <c r="AH24" s="56">
        <f>IF(AQ24="0",BJ24,0)</f>
        <v>0</v>
      </c>
      <c r="AI24" s="53"/>
      <c r="AJ24" s="56">
        <f>IF(AN24=0,J24,0)</f>
        <v>0</v>
      </c>
      <c r="AK24" s="56">
        <f>IF(AN24=15,J24,0)</f>
        <v>0</v>
      </c>
      <c r="AL24" s="56">
        <f>IF(AN24=21,J24,0)</f>
        <v>0</v>
      </c>
      <c r="AN24" s="56">
        <v>21</v>
      </c>
      <c r="AO24" s="56">
        <f>G24*0</f>
        <v>0</v>
      </c>
      <c r="AP24" s="56">
        <f>G24*(1-0)</f>
        <v>0</v>
      </c>
      <c r="AQ24" s="57" t="s">
        <v>49</v>
      </c>
      <c r="AV24" s="56">
        <f>AW24+AX24</f>
        <v>0</v>
      </c>
      <c r="AW24" s="56">
        <f>F24*AO24</f>
        <v>0</v>
      </c>
      <c r="AX24" s="56">
        <f>F24*AP24</f>
        <v>0</v>
      </c>
      <c r="AY24" s="57" t="s">
        <v>91</v>
      </c>
      <c r="AZ24" s="57" t="s">
        <v>55</v>
      </c>
      <c r="BA24" s="53" t="s">
        <v>56</v>
      </c>
      <c r="BC24" s="56">
        <f>AW24+AX24</f>
        <v>0</v>
      </c>
      <c r="BD24" s="56">
        <f>G24/(100-BE24)*100</f>
        <v>0</v>
      </c>
      <c r="BE24" s="56">
        <v>0</v>
      </c>
      <c r="BF24" s="56">
        <f>L24</f>
        <v>0</v>
      </c>
      <c r="BH24" s="56">
        <f>F24*AO24</f>
        <v>0</v>
      </c>
      <c r="BI24" s="56">
        <f>F24*AP24</f>
        <v>0</v>
      </c>
      <c r="BJ24" s="56">
        <f>F24*G24</f>
        <v>0</v>
      </c>
    </row>
    <row r="25" spans="1:62" s="52" customFormat="1" ht="19.5" customHeight="1">
      <c r="A25" s="55" t="s">
        <v>92</v>
      </c>
      <c r="B25" s="55"/>
      <c r="C25" s="55" t="s">
        <v>93</v>
      </c>
      <c r="D25" s="55" t="s">
        <v>94</v>
      </c>
      <c r="E25" s="55" t="s">
        <v>95</v>
      </c>
      <c r="F25" s="56">
        <v>27.24358</v>
      </c>
      <c r="G25" s="56"/>
      <c r="H25" s="56">
        <f>F25*AO25</f>
        <v>0</v>
      </c>
      <c r="I25" s="56">
        <f>F25*AP25</f>
        <v>0</v>
      </c>
      <c r="J25" s="56">
        <f>F25*G25</f>
        <v>0</v>
      </c>
      <c r="K25" s="56">
        <v>1</v>
      </c>
      <c r="L25" s="56">
        <f>F25*K25</f>
        <v>27.24358</v>
      </c>
      <c r="M25" s="57" t="s">
        <v>53</v>
      </c>
      <c r="Z25" s="56">
        <f>IF(AQ25="5",BJ25,0)</f>
        <v>0</v>
      </c>
      <c r="AB25" s="56">
        <f>IF(AQ25="1",BH25,0)</f>
        <v>0</v>
      </c>
      <c r="AC25" s="56">
        <f>IF(AQ25="1",BI25,0)</f>
        <v>0</v>
      </c>
      <c r="AD25" s="56">
        <f>IF(AQ25="7",BH25,0)</f>
        <v>0</v>
      </c>
      <c r="AE25" s="56">
        <f>IF(AQ25="7",BI25,0)</f>
        <v>0</v>
      </c>
      <c r="AF25" s="56">
        <f>IF(AQ25="2",BH25,0)</f>
        <v>0</v>
      </c>
      <c r="AG25" s="56">
        <f>IF(AQ25="2",BI25,0)</f>
        <v>0</v>
      </c>
      <c r="AH25" s="56">
        <f>IF(AQ25="0",BJ25,0)</f>
        <v>0</v>
      </c>
      <c r="AI25" s="53"/>
      <c r="AJ25" s="56">
        <f>IF(AN25=0,J25,0)</f>
        <v>0</v>
      </c>
      <c r="AK25" s="56">
        <f>IF(AN25=15,J25,0)</f>
        <v>0</v>
      </c>
      <c r="AL25" s="56">
        <f>IF(AN25=21,J25,0)</f>
        <v>0</v>
      </c>
      <c r="AN25" s="56">
        <v>21</v>
      </c>
      <c r="AO25" s="56">
        <f>G25*1</f>
        <v>0</v>
      </c>
      <c r="AP25" s="56">
        <f>G25*(1-1)</f>
        <v>0</v>
      </c>
      <c r="AQ25" s="57" t="s">
        <v>49</v>
      </c>
      <c r="AV25" s="56">
        <f>AW25+AX25</f>
        <v>0</v>
      </c>
      <c r="AW25" s="56">
        <f>F25*AO25</f>
        <v>0</v>
      </c>
      <c r="AX25" s="56">
        <f>F25*AP25</f>
        <v>0</v>
      </c>
      <c r="AY25" s="57" t="s">
        <v>91</v>
      </c>
      <c r="AZ25" s="57" t="s">
        <v>55</v>
      </c>
      <c r="BA25" s="53" t="s">
        <v>56</v>
      </c>
      <c r="BC25" s="56">
        <f>AW25+AX25</f>
        <v>0</v>
      </c>
      <c r="BD25" s="56">
        <f>G25/(100-BE25)*100</f>
        <v>0</v>
      </c>
      <c r="BE25" s="56">
        <v>0</v>
      </c>
      <c r="BF25" s="56">
        <f>L25</f>
        <v>27.24358</v>
      </c>
      <c r="BH25" s="56">
        <f>F25*AO25</f>
        <v>0</v>
      </c>
      <c r="BI25" s="56">
        <f>F25*AP25</f>
        <v>0</v>
      </c>
      <c r="BJ25" s="56">
        <f>F25*G25</f>
        <v>0</v>
      </c>
    </row>
    <row r="26" spans="1:47" s="52" customFormat="1" ht="19.5" customHeight="1">
      <c r="A26" s="58"/>
      <c r="B26" s="59"/>
      <c r="C26" s="59" t="s">
        <v>96</v>
      </c>
      <c r="D26" s="59" t="s">
        <v>97</v>
      </c>
      <c r="E26" s="58" t="s">
        <v>4</v>
      </c>
      <c r="F26" s="58" t="s">
        <v>4</v>
      </c>
      <c r="G26" s="58"/>
      <c r="H26" s="54">
        <f>SUM(H27:H30)</f>
        <v>0</v>
      </c>
      <c r="I26" s="54">
        <f>SUM(I27:I30)</f>
        <v>0</v>
      </c>
      <c r="J26" s="54">
        <f>SUM(J27:J30)</f>
        <v>0</v>
      </c>
      <c r="K26" s="53"/>
      <c r="L26" s="54">
        <f>SUM(L27:L30)</f>
        <v>0.000612</v>
      </c>
      <c r="M26" s="53"/>
      <c r="AI26" s="53"/>
      <c r="AS26" s="54">
        <f>SUM(AJ27:AJ30)</f>
        <v>0</v>
      </c>
      <c r="AT26" s="54">
        <f>SUM(AK27:AK30)</f>
        <v>0</v>
      </c>
      <c r="AU26" s="54">
        <f>SUM(AL27:AL30)</f>
        <v>0</v>
      </c>
    </row>
    <row r="27" spans="1:62" s="52" customFormat="1" ht="19.5" customHeight="1">
      <c r="A27" s="55" t="s">
        <v>47</v>
      </c>
      <c r="B27" s="55"/>
      <c r="C27" s="55" t="s">
        <v>98</v>
      </c>
      <c r="D27" s="55" t="s">
        <v>99</v>
      </c>
      <c r="E27" s="55" t="s">
        <v>52</v>
      </c>
      <c r="F27" s="56">
        <v>20.4</v>
      </c>
      <c r="G27" s="56"/>
      <c r="H27" s="56">
        <f>F27*AO27</f>
        <v>0</v>
      </c>
      <c r="I27" s="56">
        <f>F27*AP27</f>
        <v>0</v>
      </c>
      <c r="J27" s="56">
        <f>F27*G27</f>
        <v>0</v>
      </c>
      <c r="K27" s="56">
        <v>0</v>
      </c>
      <c r="L27" s="56">
        <f>F27*K27</f>
        <v>0</v>
      </c>
      <c r="M27" s="57" t="s">
        <v>53</v>
      </c>
      <c r="Z27" s="56">
        <f>IF(AQ27="5",BJ27,0)</f>
        <v>0</v>
      </c>
      <c r="AB27" s="56">
        <f>IF(AQ27="1",BH27,0)</f>
        <v>0</v>
      </c>
      <c r="AC27" s="56">
        <f>IF(AQ27="1",BI27,0)</f>
        <v>0</v>
      </c>
      <c r="AD27" s="56">
        <f>IF(AQ27="7",BH27,0)</f>
        <v>0</v>
      </c>
      <c r="AE27" s="56">
        <f>IF(AQ27="7",BI27,0)</f>
        <v>0</v>
      </c>
      <c r="AF27" s="56">
        <f>IF(AQ27="2",BH27,0)</f>
        <v>0</v>
      </c>
      <c r="AG27" s="56">
        <f>IF(AQ27="2",BI27,0)</f>
        <v>0</v>
      </c>
      <c r="AH27" s="56">
        <f>IF(AQ27="0",BJ27,0)</f>
        <v>0</v>
      </c>
      <c r="AI27" s="53"/>
      <c r="AJ27" s="56">
        <f>IF(AN27=0,J27,0)</f>
        <v>0</v>
      </c>
      <c r="AK27" s="56">
        <f>IF(AN27=15,J27,0)</f>
        <v>0</v>
      </c>
      <c r="AL27" s="56">
        <f>IF(AN27=21,J27,0)</f>
        <v>0</v>
      </c>
      <c r="AN27" s="56">
        <v>21</v>
      </c>
      <c r="AO27" s="56">
        <f>G27*0.035632183908046</f>
        <v>0</v>
      </c>
      <c r="AP27" s="56">
        <f>G27*(1-0.035632183908046)</f>
        <v>0</v>
      </c>
      <c r="AQ27" s="57" t="s">
        <v>49</v>
      </c>
      <c r="AV27" s="56">
        <f>AW27+AX27</f>
        <v>0</v>
      </c>
      <c r="AW27" s="56">
        <f>F27*AO27</f>
        <v>0</v>
      </c>
      <c r="AX27" s="56">
        <f>F27*AP27</f>
        <v>0</v>
      </c>
      <c r="AY27" s="57" t="s">
        <v>100</v>
      </c>
      <c r="AZ27" s="57" t="s">
        <v>55</v>
      </c>
      <c r="BA27" s="53" t="s">
        <v>56</v>
      </c>
      <c r="BC27" s="56">
        <f>AW27+AX27</f>
        <v>0</v>
      </c>
      <c r="BD27" s="56">
        <f>G27/(100-BE27)*100</f>
        <v>0</v>
      </c>
      <c r="BE27" s="56">
        <v>0</v>
      </c>
      <c r="BF27" s="56">
        <f>L27</f>
        <v>0</v>
      </c>
      <c r="BH27" s="56">
        <f>F27*AO27</f>
        <v>0</v>
      </c>
      <c r="BI27" s="56">
        <f>F27*AP27</f>
        <v>0</v>
      </c>
      <c r="BJ27" s="56">
        <f>F27*G27</f>
        <v>0</v>
      </c>
    </row>
    <row r="28" spans="1:62" s="52" customFormat="1" ht="19.5" customHeight="1">
      <c r="A28" s="55" t="s">
        <v>101</v>
      </c>
      <c r="B28" s="55"/>
      <c r="C28" s="55" t="s">
        <v>102</v>
      </c>
      <c r="D28" s="55" t="s">
        <v>103</v>
      </c>
      <c r="E28" s="55" t="s">
        <v>104</v>
      </c>
      <c r="F28" s="56">
        <v>0.612</v>
      </c>
      <c r="G28" s="56"/>
      <c r="H28" s="56">
        <f>F28*AO28</f>
        <v>0</v>
      </c>
      <c r="I28" s="56">
        <f>F28*AP28</f>
        <v>0</v>
      </c>
      <c r="J28" s="56">
        <f>F28*G28</f>
        <v>0</v>
      </c>
      <c r="K28" s="56">
        <v>0.001</v>
      </c>
      <c r="L28" s="56">
        <f>F28*K28</f>
        <v>0.000612</v>
      </c>
      <c r="M28" s="57" t="s">
        <v>53</v>
      </c>
      <c r="Z28" s="56">
        <f>IF(AQ28="5",BJ28,0)</f>
        <v>0</v>
      </c>
      <c r="AB28" s="56">
        <f>IF(AQ28="1",BH28,0)</f>
        <v>0</v>
      </c>
      <c r="AC28" s="56">
        <f>IF(AQ28="1",BI28,0)</f>
        <v>0</v>
      </c>
      <c r="AD28" s="56">
        <f>IF(AQ28="7",BH28,0)</f>
        <v>0</v>
      </c>
      <c r="AE28" s="56">
        <f>IF(AQ28="7",BI28,0)</f>
        <v>0</v>
      </c>
      <c r="AF28" s="56">
        <f>IF(AQ28="2",BH28,0)</f>
        <v>0</v>
      </c>
      <c r="AG28" s="56">
        <f>IF(AQ28="2",BI28,0)</f>
        <v>0</v>
      </c>
      <c r="AH28" s="56">
        <f>IF(AQ28="0",BJ28,0)</f>
        <v>0</v>
      </c>
      <c r="AI28" s="53"/>
      <c r="AJ28" s="56">
        <f>IF(AN28=0,J28,0)</f>
        <v>0</v>
      </c>
      <c r="AK28" s="56">
        <f>IF(AN28=15,J28,0)</f>
        <v>0</v>
      </c>
      <c r="AL28" s="56">
        <f>IF(AN28=21,J28,0)</f>
        <v>0</v>
      </c>
      <c r="AN28" s="56">
        <v>21</v>
      </c>
      <c r="AO28" s="56">
        <f>G28*1</f>
        <v>0</v>
      </c>
      <c r="AP28" s="56">
        <f>G28*(1-1)</f>
        <v>0</v>
      </c>
      <c r="AQ28" s="57" t="s">
        <v>49</v>
      </c>
      <c r="AV28" s="56">
        <f>AW28+AX28</f>
        <v>0</v>
      </c>
      <c r="AW28" s="56">
        <f>F28*AO28</f>
        <v>0</v>
      </c>
      <c r="AX28" s="56">
        <f>F28*AP28</f>
        <v>0</v>
      </c>
      <c r="AY28" s="57" t="s">
        <v>100</v>
      </c>
      <c r="AZ28" s="57" t="s">
        <v>55</v>
      </c>
      <c r="BA28" s="53" t="s">
        <v>56</v>
      </c>
      <c r="BC28" s="56">
        <f>AW28+AX28</f>
        <v>0</v>
      </c>
      <c r="BD28" s="56">
        <f>G28/(100-BE28)*100</f>
        <v>0</v>
      </c>
      <c r="BE28" s="56">
        <v>0</v>
      </c>
      <c r="BF28" s="56">
        <f>L28</f>
        <v>0.000612</v>
      </c>
      <c r="BH28" s="56">
        <f>F28*AO28</f>
        <v>0</v>
      </c>
      <c r="BI28" s="56">
        <f>F28*AP28</f>
        <v>0</v>
      </c>
      <c r="BJ28" s="56">
        <f>F28*G28</f>
        <v>0</v>
      </c>
    </row>
    <row r="29" spans="1:62" s="52" customFormat="1" ht="19.5" customHeight="1">
      <c r="A29" s="55" t="s">
        <v>67</v>
      </c>
      <c r="B29" s="55"/>
      <c r="C29" s="55" t="s">
        <v>105</v>
      </c>
      <c r="D29" s="55" t="s">
        <v>106</v>
      </c>
      <c r="E29" s="55" t="s">
        <v>52</v>
      </c>
      <c r="F29" s="56">
        <v>36.72</v>
      </c>
      <c r="G29" s="56"/>
      <c r="H29" s="56">
        <f>F29*AO29</f>
        <v>0</v>
      </c>
      <c r="I29" s="56">
        <f>F29*AP29</f>
        <v>0</v>
      </c>
      <c r="J29" s="56">
        <f>F29*G29</f>
        <v>0</v>
      </c>
      <c r="K29" s="56">
        <v>0</v>
      </c>
      <c r="L29" s="56">
        <f>F29*K29</f>
        <v>0</v>
      </c>
      <c r="M29" s="57" t="s">
        <v>53</v>
      </c>
      <c r="Z29" s="56">
        <f>IF(AQ29="5",BJ29,0)</f>
        <v>0</v>
      </c>
      <c r="AB29" s="56">
        <f>IF(AQ29="1",BH29,0)</f>
        <v>0</v>
      </c>
      <c r="AC29" s="56">
        <f>IF(AQ29="1",BI29,0)</f>
        <v>0</v>
      </c>
      <c r="AD29" s="56">
        <f>IF(AQ29="7",BH29,0)</f>
        <v>0</v>
      </c>
      <c r="AE29" s="56">
        <f>IF(AQ29="7",BI29,0)</f>
        <v>0</v>
      </c>
      <c r="AF29" s="56">
        <f>IF(AQ29="2",BH29,0)</f>
        <v>0</v>
      </c>
      <c r="AG29" s="56">
        <f>IF(AQ29="2",BI29,0)</f>
        <v>0</v>
      </c>
      <c r="AH29" s="56">
        <f>IF(AQ29="0",BJ29,0)</f>
        <v>0</v>
      </c>
      <c r="AI29" s="53"/>
      <c r="AJ29" s="56">
        <f>IF(AN29=0,J29,0)</f>
        <v>0</v>
      </c>
      <c r="AK29" s="56">
        <f>IF(AN29=15,J29,0)</f>
        <v>0</v>
      </c>
      <c r="AL29" s="56">
        <f>IF(AN29=21,J29,0)</f>
        <v>0</v>
      </c>
      <c r="AN29" s="56">
        <v>21</v>
      </c>
      <c r="AO29" s="56">
        <f>G29*0</f>
        <v>0</v>
      </c>
      <c r="AP29" s="56">
        <f>G29*(1-0)</f>
        <v>0</v>
      </c>
      <c r="AQ29" s="57" t="s">
        <v>49</v>
      </c>
      <c r="AV29" s="56">
        <f>AW29+AX29</f>
        <v>0</v>
      </c>
      <c r="AW29" s="56">
        <f>F29*AO29</f>
        <v>0</v>
      </c>
      <c r="AX29" s="56">
        <f>F29*AP29</f>
        <v>0</v>
      </c>
      <c r="AY29" s="57" t="s">
        <v>100</v>
      </c>
      <c r="AZ29" s="57" t="s">
        <v>55</v>
      </c>
      <c r="BA29" s="53" t="s">
        <v>56</v>
      </c>
      <c r="BC29" s="56">
        <f>AW29+AX29</f>
        <v>0</v>
      </c>
      <c r="BD29" s="56">
        <f>G29/(100-BE29)*100</f>
        <v>0</v>
      </c>
      <c r="BE29" s="56">
        <v>0</v>
      </c>
      <c r="BF29" s="56">
        <f>L29</f>
        <v>0</v>
      </c>
      <c r="BH29" s="56">
        <f>F29*AO29</f>
        <v>0</v>
      </c>
      <c r="BI29" s="56">
        <f>F29*AP29</f>
        <v>0</v>
      </c>
      <c r="BJ29" s="56">
        <f>F29*G29</f>
        <v>0</v>
      </c>
    </row>
    <row r="30" spans="1:62" s="52" customFormat="1" ht="19.5" customHeight="1">
      <c r="A30" s="55" t="s">
        <v>107</v>
      </c>
      <c r="B30" s="55"/>
      <c r="C30" s="55" t="s">
        <v>108</v>
      </c>
      <c r="D30" s="55" t="s">
        <v>109</v>
      </c>
      <c r="E30" s="55" t="s">
        <v>110</v>
      </c>
      <c r="F30" s="56">
        <v>1</v>
      </c>
      <c r="G30" s="56"/>
      <c r="H30" s="56">
        <f>F30*AO30</f>
        <v>0</v>
      </c>
      <c r="I30" s="56">
        <f>F30*AP30</f>
        <v>0</v>
      </c>
      <c r="J30" s="56">
        <f>F30*G30</f>
        <v>0</v>
      </c>
      <c r="K30" s="56">
        <v>0</v>
      </c>
      <c r="L30" s="56">
        <f>F30*K30</f>
        <v>0</v>
      </c>
      <c r="M30" s="57" t="s">
        <v>53</v>
      </c>
      <c r="Z30" s="56">
        <f>IF(AQ30="5",BJ30,0)</f>
        <v>0</v>
      </c>
      <c r="AB30" s="56">
        <f>IF(AQ30="1",BH30,0)</f>
        <v>0</v>
      </c>
      <c r="AC30" s="56">
        <f>IF(AQ30="1",BI30,0)</f>
        <v>0</v>
      </c>
      <c r="AD30" s="56">
        <f>IF(AQ30="7",BH30,0)</f>
        <v>0</v>
      </c>
      <c r="AE30" s="56">
        <f>IF(AQ30="7",BI30,0)</f>
        <v>0</v>
      </c>
      <c r="AF30" s="56">
        <f>IF(AQ30="2",BH30,0)</f>
        <v>0</v>
      </c>
      <c r="AG30" s="56">
        <f>IF(AQ30="2",BI30,0)</f>
        <v>0</v>
      </c>
      <c r="AH30" s="56">
        <f>IF(AQ30="0",BJ30,0)</f>
        <v>0</v>
      </c>
      <c r="AI30" s="53"/>
      <c r="AJ30" s="56">
        <f>IF(AN30=0,J30,0)</f>
        <v>0</v>
      </c>
      <c r="AK30" s="56">
        <f>IF(AN30=15,J30,0)</f>
        <v>0</v>
      </c>
      <c r="AL30" s="56">
        <f>IF(AN30=21,J30,0)</f>
        <v>0</v>
      </c>
      <c r="AN30" s="56">
        <v>21</v>
      </c>
      <c r="AO30" s="56">
        <f>G30*0</f>
        <v>0</v>
      </c>
      <c r="AP30" s="56">
        <f>G30*(1-0)</f>
        <v>0</v>
      </c>
      <c r="AQ30" s="57" t="s">
        <v>49</v>
      </c>
      <c r="AV30" s="56">
        <f>AW30+AX30</f>
        <v>0</v>
      </c>
      <c r="AW30" s="56">
        <f>F30*AO30</f>
        <v>0</v>
      </c>
      <c r="AX30" s="56">
        <f>F30*AP30</f>
        <v>0</v>
      </c>
      <c r="AY30" s="57" t="s">
        <v>100</v>
      </c>
      <c r="AZ30" s="57" t="s">
        <v>55</v>
      </c>
      <c r="BA30" s="53" t="s">
        <v>56</v>
      </c>
      <c r="BC30" s="56">
        <f>AW30+AX30</f>
        <v>0</v>
      </c>
      <c r="BD30" s="56">
        <f>G30/(100-BE30)*100</f>
        <v>0</v>
      </c>
      <c r="BE30" s="56">
        <v>0</v>
      </c>
      <c r="BF30" s="56">
        <f>L30</f>
        <v>0</v>
      </c>
      <c r="BH30" s="56">
        <f>F30*AO30</f>
        <v>0</v>
      </c>
      <c r="BI30" s="56">
        <f>F30*AP30</f>
        <v>0</v>
      </c>
      <c r="BJ30" s="56">
        <f>F30*G30</f>
        <v>0</v>
      </c>
    </row>
    <row r="31" spans="1:47" s="52" customFormat="1" ht="19.5" customHeight="1">
      <c r="A31" s="58"/>
      <c r="B31" s="59"/>
      <c r="C31" s="59" t="s">
        <v>111</v>
      </c>
      <c r="D31" s="59" t="s">
        <v>112</v>
      </c>
      <c r="E31" s="58" t="s">
        <v>4</v>
      </c>
      <c r="F31" s="58" t="s">
        <v>4</v>
      </c>
      <c r="G31" s="58"/>
      <c r="H31" s="54">
        <f>SUM(H32)</f>
        <v>0</v>
      </c>
      <c r="I31" s="54">
        <f>SUM(I32)</f>
        <v>0</v>
      </c>
      <c r="J31" s="54">
        <f>SUM(J32)</f>
        <v>0</v>
      </c>
      <c r="K31" s="53"/>
      <c r="L31" s="54">
        <f>SUM(L32)</f>
        <v>0</v>
      </c>
      <c r="M31" s="53"/>
      <c r="AI31" s="53"/>
      <c r="AS31" s="54">
        <f>SUM(AJ32)</f>
        <v>0</v>
      </c>
      <c r="AT31" s="54">
        <f>SUM(AK32)</f>
        <v>0</v>
      </c>
      <c r="AU31" s="54">
        <f>SUM(AL32)</f>
        <v>0</v>
      </c>
    </row>
    <row r="32" spans="1:62" s="52" customFormat="1" ht="19.5" customHeight="1">
      <c r="A32" s="55" t="s">
        <v>113</v>
      </c>
      <c r="B32" s="55"/>
      <c r="C32" s="55" t="s">
        <v>114</v>
      </c>
      <c r="D32" s="55" t="s">
        <v>115</v>
      </c>
      <c r="E32" s="55" t="s">
        <v>72</v>
      </c>
      <c r="F32" s="56">
        <v>32.55</v>
      </c>
      <c r="G32" s="56"/>
      <c r="H32" s="56">
        <f>F32*AO32</f>
        <v>0</v>
      </c>
      <c r="I32" s="56">
        <f>F32*AP32</f>
        <v>0</v>
      </c>
      <c r="J32" s="56">
        <f>F32*G32</f>
        <v>0</v>
      </c>
      <c r="K32" s="56">
        <v>0</v>
      </c>
      <c r="L32" s="56">
        <f>F32*K32</f>
        <v>0</v>
      </c>
      <c r="M32" s="57" t="s">
        <v>53</v>
      </c>
      <c r="Z32" s="56">
        <f>IF(AQ32="5",BJ32,0)</f>
        <v>0</v>
      </c>
      <c r="AB32" s="56">
        <f>IF(AQ32="1",BH32,0)</f>
        <v>0</v>
      </c>
      <c r="AC32" s="56">
        <f>IF(AQ32="1",BI32,0)</f>
        <v>0</v>
      </c>
      <c r="AD32" s="56">
        <f>IF(AQ32="7",BH32,0)</f>
        <v>0</v>
      </c>
      <c r="AE32" s="56">
        <f>IF(AQ32="7",BI32,0)</f>
        <v>0</v>
      </c>
      <c r="AF32" s="56">
        <f>IF(AQ32="2",BH32,0)</f>
        <v>0</v>
      </c>
      <c r="AG32" s="56">
        <f>IF(AQ32="2",BI32,0)</f>
        <v>0</v>
      </c>
      <c r="AH32" s="56">
        <f>IF(AQ32="0",BJ32,0)</f>
        <v>0</v>
      </c>
      <c r="AI32" s="53"/>
      <c r="AJ32" s="56">
        <f>IF(AN32=0,J32,0)</f>
        <v>0</v>
      </c>
      <c r="AK32" s="56">
        <f>IF(AN32=15,J32,0)</f>
        <v>0</v>
      </c>
      <c r="AL32" s="56">
        <f>IF(AN32=21,J32,0)</f>
        <v>0</v>
      </c>
      <c r="AN32" s="56">
        <v>21</v>
      </c>
      <c r="AO32" s="56">
        <f>G32*0</f>
        <v>0</v>
      </c>
      <c r="AP32" s="56">
        <f>G32*(1-0)</f>
        <v>0</v>
      </c>
      <c r="AQ32" s="57" t="s">
        <v>49</v>
      </c>
      <c r="AV32" s="56">
        <f>AW32+AX32</f>
        <v>0</v>
      </c>
      <c r="AW32" s="56">
        <f>F32*AO32</f>
        <v>0</v>
      </c>
      <c r="AX32" s="56">
        <f>F32*AP32</f>
        <v>0</v>
      </c>
      <c r="AY32" s="57" t="s">
        <v>116</v>
      </c>
      <c r="AZ32" s="57" t="s">
        <v>55</v>
      </c>
      <c r="BA32" s="53" t="s">
        <v>56</v>
      </c>
      <c r="BC32" s="56">
        <f>AW32+AX32</f>
        <v>0</v>
      </c>
      <c r="BD32" s="56">
        <f>G32/(100-BE32)*100</f>
        <v>0</v>
      </c>
      <c r="BE32" s="56">
        <v>0</v>
      </c>
      <c r="BF32" s="56">
        <f>L32</f>
        <v>0</v>
      </c>
      <c r="BH32" s="56">
        <f>F32*AO32</f>
        <v>0</v>
      </c>
      <c r="BI32" s="56">
        <f>F32*AP32</f>
        <v>0</v>
      </c>
      <c r="BJ32" s="56">
        <f>F32*G32</f>
        <v>0</v>
      </c>
    </row>
    <row r="33" spans="1:47" s="52" customFormat="1" ht="19.5" customHeight="1">
      <c r="A33" s="58"/>
      <c r="B33" s="59"/>
      <c r="C33" s="59" t="s">
        <v>117</v>
      </c>
      <c r="D33" s="59" t="s">
        <v>118</v>
      </c>
      <c r="E33" s="58" t="s">
        <v>4</v>
      </c>
      <c r="F33" s="58" t="s">
        <v>4</v>
      </c>
      <c r="G33" s="58"/>
      <c r="H33" s="54">
        <f>SUM(H34:H35)</f>
        <v>0</v>
      </c>
      <c r="I33" s="54">
        <f>SUM(I34:I35)</f>
        <v>0</v>
      </c>
      <c r="J33" s="54">
        <f>SUM(J34:J35)</f>
        <v>0</v>
      </c>
      <c r="K33" s="53"/>
      <c r="L33" s="54">
        <f>SUM(L34:L35)</f>
        <v>9.028468799999999</v>
      </c>
      <c r="M33" s="53"/>
      <c r="AI33" s="53"/>
      <c r="AS33" s="54">
        <f>SUM(AJ34:AJ35)</f>
        <v>0</v>
      </c>
      <c r="AT33" s="54">
        <f>SUM(AK34:AK35)</f>
        <v>0</v>
      </c>
      <c r="AU33" s="54">
        <f>SUM(AL34:AL35)</f>
        <v>0</v>
      </c>
    </row>
    <row r="34" spans="1:62" s="52" customFormat="1" ht="19.5" customHeight="1">
      <c r="A34" s="55" t="s">
        <v>77</v>
      </c>
      <c r="B34" s="55"/>
      <c r="C34" s="55" t="s">
        <v>119</v>
      </c>
      <c r="D34" s="55" t="s">
        <v>120</v>
      </c>
      <c r="E34" s="55" t="s">
        <v>52</v>
      </c>
      <c r="F34" s="56">
        <v>48.96</v>
      </c>
      <c r="G34" s="56"/>
      <c r="H34" s="56">
        <f>F34*AO34</f>
        <v>0</v>
      </c>
      <c r="I34" s="56">
        <f>F34*AP34</f>
        <v>0</v>
      </c>
      <c r="J34" s="56">
        <f>F34*G34</f>
        <v>0</v>
      </c>
      <c r="K34" s="56">
        <v>0.00018</v>
      </c>
      <c r="L34" s="56">
        <f>F34*K34</f>
        <v>0.0088128</v>
      </c>
      <c r="M34" s="57" t="s">
        <v>53</v>
      </c>
      <c r="Z34" s="56">
        <f>IF(AQ34="5",BJ34,0)</f>
        <v>0</v>
      </c>
      <c r="AB34" s="56">
        <f>IF(AQ34="1",BH34,0)</f>
        <v>0</v>
      </c>
      <c r="AC34" s="56">
        <f>IF(AQ34="1",BI34,0)</f>
        <v>0</v>
      </c>
      <c r="AD34" s="56">
        <f>IF(AQ34="7",BH34,0)</f>
        <v>0</v>
      </c>
      <c r="AE34" s="56">
        <f>IF(AQ34="7",BI34,0)</f>
        <v>0</v>
      </c>
      <c r="AF34" s="56">
        <f>IF(AQ34="2",BH34,0)</f>
        <v>0</v>
      </c>
      <c r="AG34" s="56">
        <f>IF(AQ34="2",BI34,0)</f>
        <v>0</v>
      </c>
      <c r="AH34" s="56">
        <f>IF(AQ34="0",BJ34,0)</f>
        <v>0</v>
      </c>
      <c r="AI34" s="53"/>
      <c r="AJ34" s="56">
        <f>IF(AN34=0,J34,0)</f>
        <v>0</v>
      </c>
      <c r="AK34" s="56">
        <f>IF(AN34=15,J34,0)</f>
        <v>0</v>
      </c>
      <c r="AL34" s="56">
        <f>IF(AN34=21,J34,0)</f>
        <v>0</v>
      </c>
      <c r="AN34" s="56">
        <v>21</v>
      </c>
      <c r="AO34" s="56">
        <f>G34*0.0914953819614984</f>
        <v>0</v>
      </c>
      <c r="AP34" s="56">
        <f>G34*(1-0.0914953819614984)</f>
        <v>0</v>
      </c>
      <c r="AQ34" s="57" t="s">
        <v>49</v>
      </c>
      <c r="AV34" s="56">
        <f>AW34+AX34</f>
        <v>0</v>
      </c>
      <c r="AW34" s="56">
        <f>F34*AO34</f>
        <v>0</v>
      </c>
      <c r="AX34" s="56">
        <f>F34*AP34</f>
        <v>0</v>
      </c>
      <c r="AY34" s="57" t="s">
        <v>121</v>
      </c>
      <c r="AZ34" s="57" t="s">
        <v>122</v>
      </c>
      <c r="BA34" s="53" t="s">
        <v>56</v>
      </c>
      <c r="BC34" s="56">
        <f>AW34+AX34</f>
        <v>0</v>
      </c>
      <c r="BD34" s="56">
        <f>G34/(100-BE34)*100</f>
        <v>0</v>
      </c>
      <c r="BE34" s="56">
        <v>0</v>
      </c>
      <c r="BF34" s="56">
        <f>L34</f>
        <v>0.0088128</v>
      </c>
      <c r="BH34" s="56">
        <f>F34*AO34</f>
        <v>0</v>
      </c>
      <c r="BI34" s="56">
        <f>F34*AP34</f>
        <v>0</v>
      </c>
      <c r="BJ34" s="56">
        <f>F34*G34</f>
        <v>0</v>
      </c>
    </row>
    <row r="35" spans="1:62" s="52" customFormat="1" ht="19.5" customHeight="1">
      <c r="A35" s="55" t="s">
        <v>86</v>
      </c>
      <c r="B35" s="55"/>
      <c r="C35" s="55" t="s">
        <v>123</v>
      </c>
      <c r="D35" s="55" t="s">
        <v>124</v>
      </c>
      <c r="E35" s="55" t="s">
        <v>125</v>
      </c>
      <c r="F35" s="56">
        <v>40.8</v>
      </c>
      <c r="G35" s="56"/>
      <c r="H35" s="56">
        <f>F35*AO35</f>
        <v>0</v>
      </c>
      <c r="I35" s="56">
        <f>F35*AP35</f>
        <v>0</v>
      </c>
      <c r="J35" s="56">
        <f>F35*G35</f>
        <v>0</v>
      </c>
      <c r="K35" s="56">
        <v>0.22107</v>
      </c>
      <c r="L35" s="56">
        <f>F35*K35</f>
        <v>9.019656</v>
      </c>
      <c r="M35" s="57" t="s">
        <v>53</v>
      </c>
      <c r="Z35" s="56">
        <f>IF(AQ35="5",BJ35,0)</f>
        <v>0</v>
      </c>
      <c r="AB35" s="56">
        <f>IF(AQ35="1",BH35,0)</f>
        <v>0</v>
      </c>
      <c r="AC35" s="56">
        <f>IF(AQ35="1",BI35,0)</f>
        <v>0</v>
      </c>
      <c r="AD35" s="56">
        <f>IF(AQ35="7",BH35,0)</f>
        <v>0</v>
      </c>
      <c r="AE35" s="56">
        <f>IF(AQ35="7",BI35,0)</f>
        <v>0</v>
      </c>
      <c r="AF35" s="56">
        <f>IF(AQ35="2",BH35,0)</f>
        <v>0</v>
      </c>
      <c r="AG35" s="56">
        <f>IF(AQ35="2",BI35,0)</f>
        <v>0</v>
      </c>
      <c r="AH35" s="56">
        <f>IF(AQ35="0",BJ35,0)</f>
        <v>0</v>
      </c>
      <c r="AI35" s="53"/>
      <c r="AJ35" s="56">
        <f>IF(AN35=0,J35,0)</f>
        <v>0</v>
      </c>
      <c r="AK35" s="56">
        <f>IF(AN35=15,J35,0)</f>
        <v>0</v>
      </c>
      <c r="AL35" s="56">
        <f>IF(AN35=21,J35,0)</f>
        <v>0</v>
      </c>
      <c r="AN35" s="56">
        <v>21</v>
      </c>
      <c r="AO35" s="56">
        <f>G35*0.565901639344262</f>
        <v>0</v>
      </c>
      <c r="AP35" s="56">
        <f>G35*(1-0.565901639344262)</f>
        <v>0</v>
      </c>
      <c r="AQ35" s="57" t="s">
        <v>49</v>
      </c>
      <c r="AV35" s="56">
        <f>AW35+AX35</f>
        <v>0</v>
      </c>
      <c r="AW35" s="56">
        <f>F35*AO35</f>
        <v>0</v>
      </c>
      <c r="AX35" s="56">
        <f>F35*AP35</f>
        <v>0</v>
      </c>
      <c r="AY35" s="57" t="s">
        <v>121</v>
      </c>
      <c r="AZ35" s="57" t="s">
        <v>122</v>
      </c>
      <c r="BA35" s="53" t="s">
        <v>56</v>
      </c>
      <c r="BC35" s="56">
        <f>AW35+AX35</f>
        <v>0</v>
      </c>
      <c r="BD35" s="56">
        <f>G35/(100-BE35)*100</f>
        <v>0</v>
      </c>
      <c r="BE35" s="56">
        <v>0</v>
      </c>
      <c r="BF35" s="56">
        <f>L35</f>
        <v>9.019656</v>
      </c>
      <c r="BH35" s="56">
        <f>F35*AO35</f>
        <v>0</v>
      </c>
      <c r="BI35" s="56">
        <f>F35*AP35</f>
        <v>0</v>
      </c>
      <c r="BJ35" s="56">
        <f>F35*G35</f>
        <v>0</v>
      </c>
    </row>
    <row r="36" spans="1:47" s="52" customFormat="1" ht="19.5" customHeight="1">
      <c r="A36" s="58"/>
      <c r="B36" s="59"/>
      <c r="C36" s="59" t="s">
        <v>126</v>
      </c>
      <c r="D36" s="59" t="s">
        <v>127</v>
      </c>
      <c r="E36" s="58" t="s">
        <v>4</v>
      </c>
      <c r="F36" s="58" t="s">
        <v>4</v>
      </c>
      <c r="G36" s="58"/>
      <c r="H36" s="54">
        <f>SUM(H37)</f>
        <v>0</v>
      </c>
      <c r="I36" s="54">
        <f>SUM(I37)</f>
        <v>0</v>
      </c>
      <c r="J36" s="54">
        <f>SUM(J37)</f>
        <v>0</v>
      </c>
      <c r="K36" s="53"/>
      <c r="L36" s="54">
        <f>SUM(L37)</f>
        <v>0.386232</v>
      </c>
      <c r="M36" s="53"/>
      <c r="AI36" s="53"/>
      <c r="AS36" s="54">
        <f>SUM(AJ37)</f>
        <v>0</v>
      </c>
      <c r="AT36" s="54">
        <f>SUM(AK37)</f>
        <v>0</v>
      </c>
      <c r="AU36" s="54">
        <f>SUM(AL37)</f>
        <v>0</v>
      </c>
    </row>
    <row r="37" spans="1:62" s="52" customFormat="1" ht="19.5" customHeight="1">
      <c r="A37" s="55" t="s">
        <v>96</v>
      </c>
      <c r="B37" s="55"/>
      <c r="C37" s="55" t="s">
        <v>128</v>
      </c>
      <c r="D37" s="55" t="s">
        <v>129</v>
      </c>
      <c r="E37" s="55" t="s">
        <v>125</v>
      </c>
      <c r="F37" s="56">
        <v>4.4</v>
      </c>
      <c r="G37" s="56"/>
      <c r="H37" s="56">
        <f>F37*AO37</f>
        <v>0</v>
      </c>
      <c r="I37" s="56">
        <f>F37*AP37</f>
        <v>0</v>
      </c>
      <c r="J37" s="56">
        <f>F37*G37</f>
        <v>0</v>
      </c>
      <c r="K37" s="56">
        <v>0.08778</v>
      </c>
      <c r="L37" s="56">
        <f>F37*K37</f>
        <v>0.386232</v>
      </c>
      <c r="M37" s="57" t="s">
        <v>53</v>
      </c>
      <c r="Z37" s="56">
        <f>IF(AQ37="5",BJ37,0)</f>
        <v>0</v>
      </c>
      <c r="AB37" s="56">
        <f>IF(AQ37="1",BH37,0)</f>
        <v>0</v>
      </c>
      <c r="AC37" s="56">
        <f>IF(AQ37="1",BI37,0)</f>
        <v>0</v>
      </c>
      <c r="AD37" s="56">
        <f>IF(AQ37="7",BH37,0)</f>
        <v>0</v>
      </c>
      <c r="AE37" s="56">
        <f>IF(AQ37="7",BI37,0)</f>
        <v>0</v>
      </c>
      <c r="AF37" s="56">
        <f>IF(AQ37="2",BH37,0)</f>
        <v>0</v>
      </c>
      <c r="AG37" s="56">
        <f>IF(AQ37="2",BI37,0)</f>
        <v>0</v>
      </c>
      <c r="AH37" s="56">
        <f>IF(AQ37="0",BJ37,0)</f>
        <v>0</v>
      </c>
      <c r="AI37" s="53"/>
      <c r="AJ37" s="56">
        <f>IF(AN37=0,J37,0)</f>
        <v>0</v>
      </c>
      <c r="AK37" s="56">
        <f>IF(AN37=15,J37,0)</f>
        <v>0</v>
      </c>
      <c r="AL37" s="56">
        <f>IF(AN37=21,J37,0)</f>
        <v>0</v>
      </c>
      <c r="AN37" s="56">
        <v>21</v>
      </c>
      <c r="AO37" s="56">
        <f>G37*0.581814305460068</f>
        <v>0</v>
      </c>
      <c r="AP37" s="56">
        <f>G37*(1-0.581814305460068)</f>
        <v>0</v>
      </c>
      <c r="AQ37" s="57" t="s">
        <v>49</v>
      </c>
      <c r="AV37" s="56">
        <f>AW37+AX37</f>
        <v>0</v>
      </c>
      <c r="AW37" s="56">
        <f>F37*AO37</f>
        <v>0</v>
      </c>
      <c r="AX37" s="56">
        <f>F37*AP37</f>
        <v>0</v>
      </c>
      <c r="AY37" s="57" t="s">
        <v>130</v>
      </c>
      <c r="AZ37" s="57" t="s">
        <v>122</v>
      </c>
      <c r="BA37" s="53" t="s">
        <v>56</v>
      </c>
      <c r="BC37" s="56">
        <f>AW37+AX37</f>
        <v>0</v>
      </c>
      <c r="BD37" s="56">
        <f>G37/(100-BE37)*100</f>
        <v>0</v>
      </c>
      <c r="BE37" s="56">
        <v>0</v>
      </c>
      <c r="BF37" s="56">
        <f>L37</f>
        <v>0.386232</v>
      </c>
      <c r="BH37" s="56">
        <f>F37*AO37</f>
        <v>0</v>
      </c>
      <c r="BI37" s="56">
        <f>F37*AP37</f>
        <v>0</v>
      </c>
      <c r="BJ37" s="56">
        <f>F37*G37</f>
        <v>0</v>
      </c>
    </row>
    <row r="38" spans="1:47" s="52" customFormat="1" ht="19.5" customHeight="1">
      <c r="A38" s="58"/>
      <c r="B38" s="59"/>
      <c r="C38" s="59" t="s">
        <v>131</v>
      </c>
      <c r="D38" s="59" t="s">
        <v>132</v>
      </c>
      <c r="E38" s="58" t="s">
        <v>4</v>
      </c>
      <c r="F38" s="58" t="s">
        <v>4</v>
      </c>
      <c r="G38" s="58"/>
      <c r="H38" s="54">
        <f>SUM(H39)</f>
        <v>0</v>
      </c>
      <c r="I38" s="54">
        <f>SUM(I39)</f>
        <v>0</v>
      </c>
      <c r="J38" s="54">
        <f>SUM(J39)</f>
        <v>0</v>
      </c>
      <c r="K38" s="53"/>
      <c r="L38" s="54">
        <f>SUM(L39)</f>
        <v>3.6544559999999997</v>
      </c>
      <c r="M38" s="53"/>
      <c r="AI38" s="53"/>
      <c r="AS38" s="54">
        <f>SUM(AJ39)</f>
        <v>0</v>
      </c>
      <c r="AT38" s="54">
        <f>SUM(AK39)</f>
        <v>0</v>
      </c>
      <c r="AU38" s="54">
        <f>SUM(AL39)</f>
        <v>0</v>
      </c>
    </row>
    <row r="39" spans="1:62" s="52" customFormat="1" ht="19.5" customHeight="1">
      <c r="A39" s="55" t="s">
        <v>111</v>
      </c>
      <c r="B39" s="55"/>
      <c r="C39" s="55" t="s">
        <v>133</v>
      </c>
      <c r="D39" s="55" t="s">
        <v>134</v>
      </c>
      <c r="E39" s="55" t="s">
        <v>125</v>
      </c>
      <c r="F39" s="56">
        <v>40.8</v>
      </c>
      <c r="G39" s="56"/>
      <c r="H39" s="56">
        <f>F39*AO39</f>
        <v>0</v>
      </c>
      <c r="I39" s="56">
        <f>F39*AP39</f>
        <v>0</v>
      </c>
      <c r="J39" s="56">
        <f>F39*G39</f>
        <v>0</v>
      </c>
      <c r="K39" s="56">
        <v>0.08957</v>
      </c>
      <c r="L39" s="56">
        <f>F39*K39</f>
        <v>3.6544559999999997</v>
      </c>
      <c r="M39" s="57" t="s">
        <v>53</v>
      </c>
      <c r="Z39" s="56">
        <f>IF(AQ39="5",BJ39,0)</f>
        <v>0</v>
      </c>
      <c r="AB39" s="56">
        <f>IF(AQ39="1",BH39,0)</f>
        <v>0</v>
      </c>
      <c r="AC39" s="56">
        <f>IF(AQ39="1",BI39,0)</f>
        <v>0</v>
      </c>
      <c r="AD39" s="56">
        <f>IF(AQ39="7",BH39,0)</f>
        <v>0</v>
      </c>
      <c r="AE39" s="56">
        <f>IF(AQ39="7",BI39,0)</f>
        <v>0</v>
      </c>
      <c r="AF39" s="56">
        <f>IF(AQ39="2",BH39,0)</f>
        <v>0</v>
      </c>
      <c r="AG39" s="56">
        <f>IF(AQ39="2",BI39,0)</f>
        <v>0</v>
      </c>
      <c r="AH39" s="56">
        <f>IF(AQ39="0",BJ39,0)</f>
        <v>0</v>
      </c>
      <c r="AI39" s="53"/>
      <c r="AJ39" s="56">
        <f>IF(AN39=0,J39,0)</f>
        <v>0</v>
      </c>
      <c r="AK39" s="56">
        <f>IF(AN39=15,J39,0)</f>
        <v>0</v>
      </c>
      <c r="AL39" s="56">
        <f>IF(AN39=21,J39,0)</f>
        <v>0</v>
      </c>
      <c r="AN39" s="56">
        <v>21</v>
      </c>
      <c r="AO39" s="56">
        <f>G39*0</f>
        <v>0</v>
      </c>
      <c r="AP39" s="56">
        <f>G39*(1-0)</f>
        <v>0</v>
      </c>
      <c r="AQ39" s="57" t="s">
        <v>49</v>
      </c>
      <c r="AV39" s="56">
        <f>AW39+AX39</f>
        <v>0</v>
      </c>
      <c r="AW39" s="56">
        <f>F39*AO39</f>
        <v>0</v>
      </c>
      <c r="AX39" s="56">
        <f>F39*AP39</f>
        <v>0</v>
      </c>
      <c r="AY39" s="57" t="s">
        <v>135</v>
      </c>
      <c r="AZ39" s="57" t="s">
        <v>136</v>
      </c>
      <c r="BA39" s="53" t="s">
        <v>56</v>
      </c>
      <c r="BC39" s="56">
        <f>AW39+AX39</f>
        <v>0</v>
      </c>
      <c r="BD39" s="56">
        <f>G39/(100-BE39)*100</f>
        <v>0</v>
      </c>
      <c r="BE39" s="56">
        <v>0</v>
      </c>
      <c r="BF39" s="56">
        <f>L39</f>
        <v>3.6544559999999997</v>
      </c>
      <c r="BH39" s="56">
        <f>F39*AO39</f>
        <v>0</v>
      </c>
      <c r="BI39" s="56">
        <f>F39*AP39</f>
        <v>0</v>
      </c>
      <c r="BJ39" s="56">
        <f>F39*G39</f>
        <v>0</v>
      </c>
    </row>
    <row r="40" spans="1:47" s="52" customFormat="1" ht="19.5" customHeight="1">
      <c r="A40" s="58"/>
      <c r="B40" s="59"/>
      <c r="C40" s="59" t="s">
        <v>137</v>
      </c>
      <c r="D40" s="59" t="s">
        <v>138</v>
      </c>
      <c r="E40" s="58" t="s">
        <v>4</v>
      </c>
      <c r="F40" s="58" t="s">
        <v>4</v>
      </c>
      <c r="G40" s="58"/>
      <c r="H40" s="54">
        <f>SUM(H41:H42)</f>
        <v>0</v>
      </c>
      <c r="I40" s="54">
        <f>SUM(I41:I42)</f>
        <v>0</v>
      </c>
      <c r="J40" s="54">
        <f>SUM(J41:J42)</f>
        <v>0</v>
      </c>
      <c r="K40" s="53"/>
      <c r="L40" s="54">
        <f>SUM(L41:L42)</f>
        <v>0.56080256</v>
      </c>
      <c r="M40" s="53"/>
      <c r="AI40" s="53"/>
      <c r="AS40" s="54">
        <f>SUM(AJ41:AJ42)</f>
        <v>0</v>
      </c>
      <c r="AT40" s="54">
        <f>SUM(AK41:AK42)</f>
        <v>0</v>
      </c>
      <c r="AU40" s="54">
        <f>SUM(AL41:AL42)</f>
        <v>0</v>
      </c>
    </row>
    <row r="41" spans="1:62" s="52" customFormat="1" ht="19.5" customHeight="1">
      <c r="A41" s="55" t="s">
        <v>139</v>
      </c>
      <c r="B41" s="55"/>
      <c r="C41" s="55" t="s">
        <v>140</v>
      </c>
      <c r="D41" s="55" t="s">
        <v>141</v>
      </c>
      <c r="E41" s="55" t="s">
        <v>52</v>
      </c>
      <c r="F41" s="56">
        <v>38.098</v>
      </c>
      <c r="G41" s="56"/>
      <c r="H41" s="56">
        <f>F41*AO41</f>
        <v>0</v>
      </c>
      <c r="I41" s="56">
        <f>F41*AP41</f>
        <v>0</v>
      </c>
      <c r="J41" s="56">
        <f>F41*G41</f>
        <v>0</v>
      </c>
      <c r="K41" s="56">
        <v>0.0144</v>
      </c>
      <c r="L41" s="56">
        <f>F41*K41</f>
        <v>0.5486112</v>
      </c>
      <c r="M41" s="57" t="s">
        <v>53</v>
      </c>
      <c r="Z41" s="56">
        <f>IF(AQ41="5",BJ41,0)</f>
        <v>0</v>
      </c>
      <c r="AB41" s="56">
        <f>IF(AQ41="1",BH41,0)</f>
        <v>0</v>
      </c>
      <c r="AC41" s="56">
        <f>IF(AQ41="1",BI41,0)</f>
        <v>0</v>
      </c>
      <c r="AD41" s="56">
        <f>IF(AQ41="7",BH41,0)</f>
        <v>0</v>
      </c>
      <c r="AE41" s="56">
        <f>IF(AQ41="7",BI41,0)</f>
        <v>0</v>
      </c>
      <c r="AF41" s="56">
        <f>IF(AQ41="2",BH41,0)</f>
        <v>0</v>
      </c>
      <c r="AG41" s="56">
        <f>IF(AQ41="2",BI41,0)</f>
        <v>0</v>
      </c>
      <c r="AH41" s="56">
        <f>IF(AQ41="0",BJ41,0)</f>
        <v>0</v>
      </c>
      <c r="AI41" s="53"/>
      <c r="AJ41" s="56">
        <f>IF(AN41=0,J41,0)</f>
        <v>0</v>
      </c>
      <c r="AK41" s="56">
        <f>IF(AN41=15,J41,0)</f>
        <v>0</v>
      </c>
      <c r="AL41" s="56">
        <f>IF(AN41=21,J41,0)</f>
        <v>0</v>
      </c>
      <c r="AN41" s="56">
        <v>21</v>
      </c>
      <c r="AO41" s="56">
        <f>G41*0.181745381782308</f>
        <v>0</v>
      </c>
      <c r="AP41" s="56">
        <f>G41*(1-0.181745381782308)</f>
        <v>0</v>
      </c>
      <c r="AQ41" s="57" t="s">
        <v>49</v>
      </c>
      <c r="AV41" s="56">
        <f>AW41+AX41</f>
        <v>0</v>
      </c>
      <c r="AW41" s="56">
        <f>F41*AO41</f>
        <v>0</v>
      </c>
      <c r="AX41" s="56">
        <f>F41*AP41</f>
        <v>0</v>
      </c>
      <c r="AY41" s="57" t="s">
        <v>142</v>
      </c>
      <c r="AZ41" s="57" t="s">
        <v>143</v>
      </c>
      <c r="BA41" s="53" t="s">
        <v>56</v>
      </c>
      <c r="BC41" s="56">
        <f>AW41+AX41</f>
        <v>0</v>
      </c>
      <c r="BD41" s="56">
        <f>G41/(100-BE41)*100</f>
        <v>0</v>
      </c>
      <c r="BE41" s="56">
        <v>0</v>
      </c>
      <c r="BF41" s="56">
        <f>L41</f>
        <v>0.5486112</v>
      </c>
      <c r="BH41" s="56">
        <f>F41*AO41</f>
        <v>0</v>
      </c>
      <c r="BI41" s="56">
        <f>F41*AP41</f>
        <v>0</v>
      </c>
      <c r="BJ41" s="56">
        <f>F41*G41</f>
        <v>0</v>
      </c>
    </row>
    <row r="42" spans="1:62" s="52" customFormat="1" ht="19.5" customHeight="1">
      <c r="A42" s="55" t="s">
        <v>117</v>
      </c>
      <c r="B42" s="55"/>
      <c r="C42" s="55" t="s">
        <v>144</v>
      </c>
      <c r="D42" s="55" t="s">
        <v>145</v>
      </c>
      <c r="E42" s="55" t="s">
        <v>52</v>
      </c>
      <c r="F42" s="56">
        <v>38.098</v>
      </c>
      <c r="G42" s="56"/>
      <c r="H42" s="56">
        <f>F42*AO42</f>
        <v>0</v>
      </c>
      <c r="I42" s="56">
        <f>F42*AP42</f>
        <v>0</v>
      </c>
      <c r="J42" s="56">
        <f>F42*G42</f>
        <v>0</v>
      </c>
      <c r="K42" s="56">
        <v>0.00032</v>
      </c>
      <c r="L42" s="56">
        <f>F42*K42</f>
        <v>0.01219136</v>
      </c>
      <c r="M42" s="57" t="s">
        <v>53</v>
      </c>
      <c r="Z42" s="56">
        <f>IF(AQ42="5",BJ42,0)</f>
        <v>0</v>
      </c>
      <c r="AB42" s="56">
        <f>IF(AQ42="1",BH42,0)</f>
        <v>0</v>
      </c>
      <c r="AC42" s="56">
        <f>IF(AQ42="1",BI42,0)</f>
        <v>0</v>
      </c>
      <c r="AD42" s="56">
        <f>IF(AQ42="7",BH42,0)</f>
        <v>0</v>
      </c>
      <c r="AE42" s="56">
        <f>IF(AQ42="7",BI42,0)</f>
        <v>0</v>
      </c>
      <c r="AF42" s="56">
        <f>IF(AQ42="2",BH42,0)</f>
        <v>0</v>
      </c>
      <c r="AG42" s="56">
        <f>IF(AQ42="2",BI42,0)</f>
        <v>0</v>
      </c>
      <c r="AH42" s="56">
        <f>IF(AQ42="0",BJ42,0)</f>
        <v>0</v>
      </c>
      <c r="AI42" s="53"/>
      <c r="AJ42" s="56">
        <f>IF(AN42=0,J42,0)</f>
        <v>0</v>
      </c>
      <c r="AK42" s="56">
        <f>IF(AN42=15,J42,0)</f>
        <v>0</v>
      </c>
      <c r="AL42" s="56">
        <f>IF(AN42=21,J42,0)</f>
        <v>0</v>
      </c>
      <c r="AN42" s="56">
        <v>21</v>
      </c>
      <c r="AO42" s="56">
        <f>G42*0.311348457102116</f>
        <v>0</v>
      </c>
      <c r="AP42" s="56">
        <f>G42*(1-0.311348457102116)</f>
        <v>0</v>
      </c>
      <c r="AQ42" s="57" t="s">
        <v>49</v>
      </c>
      <c r="AV42" s="56">
        <f>AW42+AX42</f>
        <v>0</v>
      </c>
      <c r="AW42" s="56">
        <f>F42*AO42</f>
        <v>0</v>
      </c>
      <c r="AX42" s="56">
        <f>F42*AP42</f>
        <v>0</v>
      </c>
      <c r="AY42" s="57" t="s">
        <v>142</v>
      </c>
      <c r="AZ42" s="57" t="s">
        <v>143</v>
      </c>
      <c r="BA42" s="53" t="s">
        <v>56</v>
      </c>
      <c r="BC42" s="56">
        <f>AW42+AX42</f>
        <v>0</v>
      </c>
      <c r="BD42" s="56">
        <f>G42/(100-BE42)*100</f>
        <v>0</v>
      </c>
      <c r="BE42" s="56">
        <v>0</v>
      </c>
      <c r="BF42" s="56">
        <f>L42</f>
        <v>0.01219136</v>
      </c>
      <c r="BH42" s="56">
        <f>F42*AO42</f>
        <v>0</v>
      </c>
      <c r="BI42" s="56">
        <f>F42*AP42</f>
        <v>0</v>
      </c>
      <c r="BJ42" s="56">
        <f>F42*G42</f>
        <v>0</v>
      </c>
    </row>
    <row r="43" spans="1:47" s="52" customFormat="1" ht="19.5" customHeight="1">
      <c r="A43" s="58"/>
      <c r="B43" s="59"/>
      <c r="C43" s="59" t="s">
        <v>146</v>
      </c>
      <c r="D43" s="59" t="s">
        <v>147</v>
      </c>
      <c r="E43" s="58" t="s">
        <v>4</v>
      </c>
      <c r="F43" s="58" t="s">
        <v>4</v>
      </c>
      <c r="G43" s="58"/>
      <c r="H43" s="54">
        <f>SUM(H44)</f>
        <v>0</v>
      </c>
      <c r="I43" s="54">
        <f>SUM(I44)</f>
        <v>0</v>
      </c>
      <c r="J43" s="54">
        <f>SUM(J44)</f>
        <v>0</v>
      </c>
      <c r="K43" s="53"/>
      <c r="L43" s="54">
        <f>SUM(L44)</f>
        <v>0.00088128</v>
      </c>
      <c r="M43" s="53"/>
      <c r="AI43" s="53"/>
      <c r="AS43" s="54">
        <f>SUM(AJ44)</f>
        <v>0</v>
      </c>
      <c r="AT43" s="54">
        <f>SUM(AK44)</f>
        <v>0</v>
      </c>
      <c r="AU43" s="54">
        <f>SUM(AL44)</f>
        <v>0</v>
      </c>
    </row>
    <row r="44" spans="1:62" s="52" customFormat="1" ht="19.5" customHeight="1">
      <c r="A44" s="55" t="s">
        <v>126</v>
      </c>
      <c r="B44" s="55"/>
      <c r="C44" s="55" t="s">
        <v>148</v>
      </c>
      <c r="D44" s="55" t="s">
        <v>149</v>
      </c>
      <c r="E44" s="55" t="s">
        <v>52</v>
      </c>
      <c r="F44" s="56">
        <v>11.016</v>
      </c>
      <c r="G44" s="56"/>
      <c r="H44" s="56">
        <f>F44*AO44</f>
        <v>0</v>
      </c>
      <c r="I44" s="56">
        <f>F44*AP44</f>
        <v>0</v>
      </c>
      <c r="J44" s="56">
        <f>F44*G44</f>
        <v>0</v>
      </c>
      <c r="K44" s="56">
        <v>8E-05</v>
      </c>
      <c r="L44" s="56">
        <f>F44*K44</f>
        <v>0.00088128</v>
      </c>
      <c r="M44" s="57" t="s">
        <v>53</v>
      </c>
      <c r="Z44" s="56">
        <f>IF(AQ44="5",BJ44,0)</f>
        <v>0</v>
      </c>
      <c r="AB44" s="56">
        <f>IF(AQ44="1",BH44,0)</f>
        <v>0</v>
      </c>
      <c r="AC44" s="56">
        <f>IF(AQ44="1",BI44,0)</f>
        <v>0</v>
      </c>
      <c r="AD44" s="56">
        <f>IF(AQ44="7",BH44,0)</f>
        <v>0</v>
      </c>
      <c r="AE44" s="56">
        <f>IF(AQ44="7",BI44,0)</f>
        <v>0</v>
      </c>
      <c r="AF44" s="56">
        <f>IF(AQ44="2",BH44,0)</f>
        <v>0</v>
      </c>
      <c r="AG44" s="56">
        <f>IF(AQ44="2",BI44,0)</f>
        <v>0</v>
      </c>
      <c r="AH44" s="56">
        <f>IF(AQ44="0",BJ44,0)</f>
        <v>0</v>
      </c>
      <c r="AI44" s="53"/>
      <c r="AJ44" s="56">
        <f>IF(AN44=0,J44,0)</f>
        <v>0</v>
      </c>
      <c r="AK44" s="56">
        <f>IF(AN44=15,J44,0)</f>
        <v>0</v>
      </c>
      <c r="AL44" s="56">
        <f>IF(AN44=21,J44,0)</f>
        <v>0</v>
      </c>
      <c r="AN44" s="56">
        <v>21</v>
      </c>
      <c r="AO44" s="56">
        <f>G44*0.28204379140765</f>
        <v>0</v>
      </c>
      <c r="AP44" s="56">
        <f>G44*(1-0.28204379140765)</f>
        <v>0</v>
      </c>
      <c r="AQ44" s="57" t="s">
        <v>79</v>
      </c>
      <c r="AV44" s="56">
        <f>AW44+AX44</f>
        <v>0</v>
      </c>
      <c r="AW44" s="56">
        <f>F44*AO44</f>
        <v>0</v>
      </c>
      <c r="AX44" s="56">
        <f>F44*AP44</f>
        <v>0</v>
      </c>
      <c r="AY44" s="57" t="s">
        <v>150</v>
      </c>
      <c r="AZ44" s="57" t="s">
        <v>151</v>
      </c>
      <c r="BA44" s="53" t="s">
        <v>56</v>
      </c>
      <c r="BC44" s="56">
        <f>AW44+AX44</f>
        <v>0</v>
      </c>
      <c r="BD44" s="56">
        <f>G44/(100-BE44)*100</f>
        <v>0</v>
      </c>
      <c r="BE44" s="56">
        <v>0</v>
      </c>
      <c r="BF44" s="56">
        <f>L44</f>
        <v>0.00088128</v>
      </c>
      <c r="BH44" s="56">
        <f>F44*AO44</f>
        <v>0</v>
      </c>
      <c r="BI44" s="56">
        <f>F44*AP44</f>
        <v>0</v>
      </c>
      <c r="BJ44" s="56">
        <f>F44*G44</f>
        <v>0</v>
      </c>
    </row>
    <row r="45" spans="1:47" s="52" customFormat="1" ht="19.5" customHeight="1">
      <c r="A45" s="58"/>
      <c r="B45" s="59"/>
      <c r="C45" s="59" t="s">
        <v>152</v>
      </c>
      <c r="D45" s="59" t="s">
        <v>153</v>
      </c>
      <c r="E45" s="58" t="s">
        <v>4</v>
      </c>
      <c r="F45" s="58" t="s">
        <v>4</v>
      </c>
      <c r="G45" s="58"/>
      <c r="H45" s="54">
        <f>SUM(H46)</f>
        <v>0</v>
      </c>
      <c r="I45" s="54">
        <f>SUM(I46)</f>
        <v>0</v>
      </c>
      <c r="J45" s="54">
        <f>SUM(J46)</f>
        <v>0</v>
      </c>
      <c r="K45" s="53"/>
      <c r="L45" s="54">
        <f>SUM(L46)</f>
        <v>0</v>
      </c>
      <c r="M45" s="53"/>
      <c r="AI45" s="53"/>
      <c r="AS45" s="54">
        <f>SUM(AJ46)</f>
        <v>0</v>
      </c>
      <c r="AT45" s="54">
        <f>SUM(AK46)</f>
        <v>0</v>
      </c>
      <c r="AU45" s="54">
        <f>SUM(AL46)</f>
        <v>0</v>
      </c>
    </row>
    <row r="46" spans="1:62" s="52" customFormat="1" ht="19.5" customHeight="1">
      <c r="A46" s="55" t="s">
        <v>154</v>
      </c>
      <c r="B46" s="55"/>
      <c r="C46" s="55" t="s">
        <v>155</v>
      </c>
      <c r="D46" s="55" t="s">
        <v>156</v>
      </c>
      <c r="E46" s="55" t="s">
        <v>125</v>
      </c>
      <c r="F46" s="56">
        <v>40.8</v>
      </c>
      <c r="G46" s="56"/>
      <c r="H46" s="56">
        <f>F46*AO46</f>
        <v>0</v>
      </c>
      <c r="I46" s="56">
        <f>F46*AP46</f>
        <v>0</v>
      </c>
      <c r="J46" s="56">
        <f>F46*G46</f>
        <v>0</v>
      </c>
      <c r="K46" s="56">
        <v>0</v>
      </c>
      <c r="L46" s="56">
        <f>F46*K46</f>
        <v>0</v>
      </c>
      <c r="M46" s="57" t="s">
        <v>53</v>
      </c>
      <c r="Z46" s="56">
        <f>IF(AQ46="5",BJ46,0)</f>
        <v>0</v>
      </c>
      <c r="AB46" s="56">
        <f>IF(AQ46="1",BH46,0)</f>
        <v>0</v>
      </c>
      <c r="AC46" s="56">
        <f>IF(AQ46="1",BI46,0)</f>
        <v>0</v>
      </c>
      <c r="AD46" s="56">
        <f>IF(AQ46="7",BH46,0)</f>
        <v>0</v>
      </c>
      <c r="AE46" s="56">
        <f>IF(AQ46="7",BI46,0)</f>
        <v>0</v>
      </c>
      <c r="AF46" s="56">
        <f>IF(AQ46="2",BH46,0)</f>
        <v>0</v>
      </c>
      <c r="AG46" s="56">
        <f>IF(AQ46="2",BI46,0)</f>
        <v>0</v>
      </c>
      <c r="AH46" s="56">
        <f>IF(AQ46="0",BJ46,0)</f>
        <v>0</v>
      </c>
      <c r="AI46" s="53"/>
      <c r="AJ46" s="56">
        <f>IF(AN46=0,J46,0)</f>
        <v>0</v>
      </c>
      <c r="AK46" s="56">
        <f>IF(AN46=15,J46,0)</f>
        <v>0</v>
      </c>
      <c r="AL46" s="56">
        <f>IF(AN46=21,J46,0)</f>
        <v>0</v>
      </c>
      <c r="AN46" s="56">
        <v>21</v>
      </c>
      <c r="AO46" s="56">
        <f>G46*0</f>
        <v>0</v>
      </c>
      <c r="AP46" s="56">
        <f>G46*(1-0)</f>
        <v>0</v>
      </c>
      <c r="AQ46" s="57" t="s">
        <v>49</v>
      </c>
      <c r="AV46" s="56">
        <f>AW46+AX46</f>
        <v>0</v>
      </c>
      <c r="AW46" s="56">
        <f>F46*AO46</f>
        <v>0</v>
      </c>
      <c r="AX46" s="56">
        <f>F46*AP46</f>
        <v>0</v>
      </c>
      <c r="AY46" s="57" t="s">
        <v>157</v>
      </c>
      <c r="AZ46" s="57" t="s">
        <v>158</v>
      </c>
      <c r="BA46" s="53" t="s">
        <v>56</v>
      </c>
      <c r="BC46" s="56">
        <f>AW46+AX46</f>
        <v>0</v>
      </c>
      <c r="BD46" s="56">
        <f>G46/(100-BE46)*100</f>
        <v>0</v>
      </c>
      <c r="BE46" s="56">
        <v>0</v>
      </c>
      <c r="BF46" s="56">
        <f>L46</f>
        <v>0</v>
      </c>
      <c r="BH46" s="56">
        <f>F46*AO46</f>
        <v>0</v>
      </c>
      <c r="BI46" s="56">
        <f>F46*AP46</f>
        <v>0</v>
      </c>
      <c r="BJ46" s="56">
        <f>F46*G46</f>
        <v>0</v>
      </c>
    </row>
    <row r="47" spans="1:47" s="52" customFormat="1" ht="19.5" customHeight="1">
      <c r="A47" s="58"/>
      <c r="B47" s="59"/>
      <c r="C47" s="59" t="s">
        <v>159</v>
      </c>
      <c r="D47" s="59" t="s">
        <v>160</v>
      </c>
      <c r="E47" s="58" t="s">
        <v>4</v>
      </c>
      <c r="F47" s="58" t="s">
        <v>4</v>
      </c>
      <c r="G47" s="58"/>
      <c r="H47" s="54">
        <f>SUM(H48:H51)</f>
        <v>0</v>
      </c>
      <c r="I47" s="54">
        <f>SUM(I48:I51)</f>
        <v>0</v>
      </c>
      <c r="J47" s="54">
        <f>SUM(J48:J51)</f>
        <v>0</v>
      </c>
      <c r="K47" s="53"/>
      <c r="L47" s="54">
        <f>SUM(L48:L51)</f>
        <v>0.1249875</v>
      </c>
      <c r="M47" s="53"/>
      <c r="AI47" s="53"/>
      <c r="AS47" s="54">
        <f>SUM(AJ48:AJ51)</f>
        <v>0</v>
      </c>
      <c r="AT47" s="54">
        <f>SUM(AK48:AK51)</f>
        <v>0</v>
      </c>
      <c r="AU47" s="54">
        <f>SUM(AL48:AL51)</f>
        <v>0</v>
      </c>
    </row>
    <row r="48" spans="1:62" s="52" customFormat="1" ht="19.5" customHeight="1">
      <c r="A48" s="55" t="s">
        <v>161</v>
      </c>
      <c r="B48" s="55"/>
      <c r="C48" s="55" t="s">
        <v>162</v>
      </c>
      <c r="D48" s="55" t="s">
        <v>163</v>
      </c>
      <c r="E48" s="55" t="s">
        <v>72</v>
      </c>
      <c r="F48" s="56">
        <v>0.0495</v>
      </c>
      <c r="G48" s="56"/>
      <c r="H48" s="56">
        <f>F48*AO48</f>
        <v>0</v>
      </c>
      <c r="I48" s="56">
        <f>F48*AP48</f>
        <v>0</v>
      </c>
      <c r="J48" s="56">
        <f>F48*G48</f>
        <v>0</v>
      </c>
      <c r="K48" s="56">
        <v>2.525</v>
      </c>
      <c r="L48" s="56">
        <f>F48*K48</f>
        <v>0.1249875</v>
      </c>
      <c r="M48" s="57" t="s">
        <v>53</v>
      </c>
      <c r="Z48" s="56">
        <f>IF(AQ48="5",BJ48,0)</f>
        <v>0</v>
      </c>
      <c r="AB48" s="56">
        <f>IF(AQ48="1",BH48,0)</f>
        <v>0</v>
      </c>
      <c r="AC48" s="56">
        <f>IF(AQ48="1",BI48,0)</f>
        <v>0</v>
      </c>
      <c r="AD48" s="56">
        <f>IF(AQ48="7",BH48,0)</f>
        <v>0</v>
      </c>
      <c r="AE48" s="56">
        <f>IF(AQ48="7",BI48,0)</f>
        <v>0</v>
      </c>
      <c r="AF48" s="56">
        <f>IF(AQ48="2",BH48,0)</f>
        <v>0</v>
      </c>
      <c r="AG48" s="56">
        <f>IF(AQ48="2",BI48,0)</f>
        <v>0</v>
      </c>
      <c r="AH48" s="56">
        <f>IF(AQ48="0",BJ48,0)</f>
        <v>0</v>
      </c>
      <c r="AI48" s="53"/>
      <c r="AJ48" s="56">
        <f>IF(AN48=0,J48,0)</f>
        <v>0</v>
      </c>
      <c r="AK48" s="56">
        <f>IF(AN48=15,J48,0)</f>
        <v>0</v>
      </c>
      <c r="AL48" s="56">
        <f>IF(AN48=21,J48,0)</f>
        <v>0</v>
      </c>
      <c r="AN48" s="56">
        <v>21</v>
      </c>
      <c r="AO48" s="56">
        <f>G48*0.457373233419957</f>
        <v>0</v>
      </c>
      <c r="AP48" s="56">
        <f>G48*(1-0.457373233419957)</f>
        <v>0</v>
      </c>
      <c r="AQ48" s="57" t="s">
        <v>49</v>
      </c>
      <c r="AV48" s="56">
        <f>AW48+AX48</f>
        <v>0</v>
      </c>
      <c r="AW48" s="56">
        <f>F48*AO48</f>
        <v>0</v>
      </c>
      <c r="AX48" s="56">
        <f>F48*AP48</f>
        <v>0</v>
      </c>
      <c r="AY48" s="57" t="s">
        <v>164</v>
      </c>
      <c r="AZ48" s="57" t="s">
        <v>158</v>
      </c>
      <c r="BA48" s="53" t="s">
        <v>56</v>
      </c>
      <c r="BC48" s="56">
        <f>AW48+AX48</f>
        <v>0</v>
      </c>
      <c r="BD48" s="56">
        <f>G48/(100-BE48)*100</f>
        <v>0</v>
      </c>
      <c r="BE48" s="56">
        <v>0</v>
      </c>
      <c r="BF48" s="56">
        <f>L48</f>
        <v>0.1249875</v>
      </c>
      <c r="BH48" s="56">
        <f>F48*AO48</f>
        <v>0</v>
      </c>
      <c r="BI48" s="56">
        <f>F48*AP48</f>
        <v>0</v>
      </c>
      <c r="BJ48" s="56">
        <f>F48*G48</f>
        <v>0</v>
      </c>
    </row>
    <row r="49" spans="1:62" s="52" customFormat="1" ht="19.5" customHeight="1">
      <c r="A49" s="55" t="s">
        <v>165</v>
      </c>
      <c r="B49" s="55"/>
      <c r="C49" s="55" t="s">
        <v>166</v>
      </c>
      <c r="D49" s="55" t="s">
        <v>167</v>
      </c>
      <c r="E49" s="55" t="s">
        <v>168</v>
      </c>
      <c r="F49" s="56">
        <v>1</v>
      </c>
      <c r="G49" s="56"/>
      <c r="H49" s="56">
        <f>F49*AO49</f>
        <v>0</v>
      </c>
      <c r="I49" s="56">
        <f>F49*AP49</f>
        <v>0</v>
      </c>
      <c r="J49" s="56">
        <f>F49*G49</f>
        <v>0</v>
      </c>
      <c r="K49" s="56">
        <v>0</v>
      </c>
      <c r="L49" s="56">
        <f>F49*K49</f>
        <v>0</v>
      </c>
      <c r="M49" s="57" t="s">
        <v>53</v>
      </c>
      <c r="Z49" s="56">
        <f>IF(AQ49="5",BJ49,0)</f>
        <v>0</v>
      </c>
      <c r="AB49" s="56">
        <f>IF(AQ49="1",BH49,0)</f>
        <v>0</v>
      </c>
      <c r="AC49" s="56">
        <f>IF(AQ49="1",BI49,0)</f>
        <v>0</v>
      </c>
      <c r="AD49" s="56">
        <f>IF(AQ49="7",BH49,0)</f>
        <v>0</v>
      </c>
      <c r="AE49" s="56">
        <f>IF(AQ49="7",BI49,0)</f>
        <v>0</v>
      </c>
      <c r="AF49" s="56">
        <f>IF(AQ49="2",BH49,0)</f>
        <v>0</v>
      </c>
      <c r="AG49" s="56">
        <f>IF(AQ49="2",BI49,0)</f>
        <v>0</v>
      </c>
      <c r="AH49" s="56">
        <f>IF(AQ49="0",BJ49,0)</f>
        <v>0</v>
      </c>
      <c r="AI49" s="53"/>
      <c r="AJ49" s="56">
        <f>IF(AN49=0,J49,0)</f>
        <v>0</v>
      </c>
      <c r="AK49" s="56">
        <f>IF(AN49=15,J49,0)</f>
        <v>0</v>
      </c>
      <c r="AL49" s="56">
        <f>IF(AN49=21,J49,0)</f>
        <v>0</v>
      </c>
      <c r="AN49" s="56">
        <v>21</v>
      </c>
      <c r="AO49" s="56">
        <f>G49*0</f>
        <v>0</v>
      </c>
      <c r="AP49" s="56">
        <f>G49*(1-0)</f>
        <v>0</v>
      </c>
      <c r="AQ49" s="57" t="s">
        <v>49</v>
      </c>
      <c r="AV49" s="56">
        <f>AW49+AX49</f>
        <v>0</v>
      </c>
      <c r="AW49" s="56">
        <f>F49*AO49</f>
        <v>0</v>
      </c>
      <c r="AX49" s="56">
        <f>F49*AP49</f>
        <v>0</v>
      </c>
      <c r="AY49" s="57" t="s">
        <v>164</v>
      </c>
      <c r="AZ49" s="57" t="s">
        <v>158</v>
      </c>
      <c r="BA49" s="53" t="s">
        <v>56</v>
      </c>
      <c r="BC49" s="56">
        <f>AW49+AX49</f>
        <v>0</v>
      </c>
      <c r="BD49" s="56">
        <f>G49/(100-BE49)*100</f>
        <v>0</v>
      </c>
      <c r="BE49" s="56">
        <v>0</v>
      </c>
      <c r="BF49" s="56">
        <f>L49</f>
        <v>0</v>
      </c>
      <c r="BH49" s="56">
        <f>F49*AO49</f>
        <v>0</v>
      </c>
      <c r="BI49" s="56">
        <f>F49*AP49</f>
        <v>0</v>
      </c>
      <c r="BJ49" s="56">
        <f>F49*G49</f>
        <v>0</v>
      </c>
    </row>
    <row r="50" spans="1:62" s="52" customFormat="1" ht="19.5" customHeight="1">
      <c r="A50" s="55" t="s">
        <v>169</v>
      </c>
      <c r="B50" s="55"/>
      <c r="C50" s="55" t="s">
        <v>170</v>
      </c>
      <c r="D50" s="55" t="s">
        <v>171</v>
      </c>
      <c r="E50" s="55" t="s">
        <v>172</v>
      </c>
      <c r="F50" s="56">
        <v>1</v>
      </c>
      <c r="G50" s="56"/>
      <c r="H50" s="56">
        <f>F50*AO50</f>
        <v>0</v>
      </c>
      <c r="I50" s="56">
        <f>F50*AP50</f>
        <v>0</v>
      </c>
      <c r="J50" s="56">
        <f>F50*G50</f>
        <v>0</v>
      </c>
      <c r="K50" s="56">
        <v>0</v>
      </c>
      <c r="L50" s="56">
        <f>F50*K50</f>
        <v>0</v>
      </c>
      <c r="M50" s="57" t="s">
        <v>53</v>
      </c>
      <c r="Z50" s="56">
        <f>IF(AQ50="5",BJ50,0)</f>
        <v>0</v>
      </c>
      <c r="AB50" s="56">
        <f>IF(AQ50="1",BH50,0)</f>
        <v>0</v>
      </c>
      <c r="AC50" s="56">
        <f>IF(AQ50="1",BI50,0)</f>
        <v>0</v>
      </c>
      <c r="AD50" s="56">
        <f>IF(AQ50="7",BH50,0)</f>
        <v>0</v>
      </c>
      <c r="AE50" s="56">
        <f>IF(AQ50="7",BI50,0)</f>
        <v>0</v>
      </c>
      <c r="AF50" s="56">
        <f>IF(AQ50="2",BH50,0)</f>
        <v>0</v>
      </c>
      <c r="AG50" s="56">
        <f>IF(AQ50="2",BI50,0)</f>
        <v>0</v>
      </c>
      <c r="AH50" s="56">
        <f>IF(AQ50="0",BJ50,0)</f>
        <v>0</v>
      </c>
      <c r="AI50" s="53"/>
      <c r="AJ50" s="56">
        <f>IF(AN50=0,J50,0)</f>
        <v>0</v>
      </c>
      <c r="AK50" s="56">
        <f>IF(AN50=15,J50,0)</f>
        <v>0</v>
      </c>
      <c r="AL50" s="56">
        <f>IF(AN50=21,J50,0)</f>
        <v>0</v>
      </c>
      <c r="AN50" s="56">
        <v>21</v>
      </c>
      <c r="AO50" s="56">
        <f>G50*0</f>
        <v>0</v>
      </c>
      <c r="AP50" s="56">
        <f>G50*(1-0)</f>
        <v>0</v>
      </c>
      <c r="AQ50" s="57" t="s">
        <v>49</v>
      </c>
      <c r="AV50" s="56">
        <f>AW50+AX50</f>
        <v>0</v>
      </c>
      <c r="AW50" s="56">
        <f>F50*AO50</f>
        <v>0</v>
      </c>
      <c r="AX50" s="56">
        <f>F50*AP50</f>
        <v>0</v>
      </c>
      <c r="AY50" s="57" t="s">
        <v>164</v>
      </c>
      <c r="AZ50" s="57" t="s">
        <v>158</v>
      </c>
      <c r="BA50" s="53" t="s">
        <v>56</v>
      </c>
      <c r="BC50" s="56">
        <f>AW50+AX50</f>
        <v>0</v>
      </c>
      <c r="BD50" s="56">
        <f>G50/(100-BE50)*100</f>
        <v>0</v>
      </c>
      <c r="BE50" s="56">
        <v>0</v>
      </c>
      <c r="BF50" s="56">
        <f>L50</f>
        <v>0</v>
      </c>
      <c r="BH50" s="56">
        <f>F50*AO50</f>
        <v>0</v>
      </c>
      <c r="BI50" s="56">
        <f>F50*AP50</f>
        <v>0</v>
      </c>
      <c r="BJ50" s="56">
        <f>F50*G50</f>
        <v>0</v>
      </c>
    </row>
    <row r="51" spans="1:62" s="52" customFormat="1" ht="19.5" customHeight="1">
      <c r="A51" s="55" t="s">
        <v>173</v>
      </c>
      <c r="B51" s="55"/>
      <c r="C51" s="55" t="s">
        <v>174</v>
      </c>
      <c r="D51" s="55" t="s">
        <v>175</v>
      </c>
      <c r="E51" s="55" t="s">
        <v>95</v>
      </c>
      <c r="F51" s="56">
        <v>41</v>
      </c>
      <c r="G51" s="56"/>
      <c r="H51" s="56">
        <f>F51*AO51</f>
        <v>0</v>
      </c>
      <c r="I51" s="56">
        <f>F51*AP51</f>
        <v>0</v>
      </c>
      <c r="J51" s="56">
        <f>F51*G51</f>
        <v>0</v>
      </c>
      <c r="K51" s="56">
        <v>0</v>
      </c>
      <c r="L51" s="56">
        <f>F51*K51</f>
        <v>0</v>
      </c>
      <c r="M51" s="57" t="s">
        <v>53</v>
      </c>
      <c r="Z51" s="56">
        <f>IF(AQ51="5",BJ51,0)</f>
        <v>0</v>
      </c>
      <c r="AB51" s="56">
        <f>IF(AQ51="1",BH51,0)</f>
        <v>0</v>
      </c>
      <c r="AC51" s="56">
        <f>IF(AQ51="1",BI51,0)</f>
        <v>0</v>
      </c>
      <c r="AD51" s="56">
        <f>IF(AQ51="7",BH51,0)</f>
        <v>0</v>
      </c>
      <c r="AE51" s="56">
        <f>IF(AQ51="7",BI51,0)</f>
        <v>0</v>
      </c>
      <c r="AF51" s="56">
        <f>IF(AQ51="2",BH51,0)</f>
        <v>0</v>
      </c>
      <c r="AG51" s="56">
        <f>IF(AQ51="2",BI51,0)</f>
        <v>0</v>
      </c>
      <c r="AH51" s="56">
        <f>IF(AQ51="0",BJ51,0)</f>
        <v>0</v>
      </c>
      <c r="AI51" s="53"/>
      <c r="AJ51" s="56">
        <f>IF(AN51=0,J51,0)</f>
        <v>0</v>
      </c>
      <c r="AK51" s="56">
        <f>IF(AN51=15,J51,0)</f>
        <v>0</v>
      </c>
      <c r="AL51" s="56">
        <f>IF(AN51=21,J51,0)</f>
        <v>0</v>
      </c>
      <c r="AN51" s="56">
        <v>21</v>
      </c>
      <c r="AO51" s="56">
        <f>G51*0</f>
        <v>0</v>
      </c>
      <c r="AP51" s="56">
        <f>G51*(1-0)</f>
        <v>0</v>
      </c>
      <c r="AQ51" s="57" t="s">
        <v>69</v>
      </c>
      <c r="AV51" s="56">
        <f>AW51+AX51</f>
        <v>0</v>
      </c>
      <c r="AW51" s="56">
        <f>F51*AO51</f>
        <v>0</v>
      </c>
      <c r="AX51" s="56">
        <f>F51*AP51</f>
        <v>0</v>
      </c>
      <c r="AY51" s="57" t="s">
        <v>164</v>
      </c>
      <c r="AZ51" s="57" t="s">
        <v>158</v>
      </c>
      <c r="BA51" s="53" t="s">
        <v>56</v>
      </c>
      <c r="BC51" s="56">
        <f>AW51+AX51</f>
        <v>0</v>
      </c>
      <c r="BD51" s="56">
        <f>G51/(100-BE51)*100</f>
        <v>0</v>
      </c>
      <c r="BE51" s="56">
        <v>0</v>
      </c>
      <c r="BF51" s="56">
        <f>L51</f>
        <v>0</v>
      </c>
      <c r="BH51" s="56">
        <f>F51*AO51</f>
        <v>0</v>
      </c>
      <c r="BI51" s="56">
        <f>F51*AP51</f>
        <v>0</v>
      </c>
      <c r="BJ51" s="56">
        <f>F51*G51</f>
        <v>0</v>
      </c>
    </row>
    <row r="52" spans="1:47" s="52" customFormat="1" ht="19.5" customHeight="1">
      <c r="A52" s="58"/>
      <c r="B52" s="59"/>
      <c r="C52" s="59" t="s">
        <v>176</v>
      </c>
      <c r="D52" s="59" t="s">
        <v>177</v>
      </c>
      <c r="E52" s="58" t="s">
        <v>4</v>
      </c>
      <c r="F52" s="58" t="s">
        <v>4</v>
      </c>
      <c r="G52" s="58"/>
      <c r="H52" s="54">
        <f>SUM(H53:H54)</f>
        <v>0</v>
      </c>
      <c r="I52" s="54">
        <f>SUM(I53:I54)</f>
        <v>0</v>
      </c>
      <c r="J52" s="54">
        <f>SUM(J53:J54)</f>
        <v>0</v>
      </c>
      <c r="K52" s="53"/>
      <c r="L52" s="54">
        <f>SUM(L53:L54)</f>
        <v>7.183571999999999</v>
      </c>
      <c r="M52" s="53"/>
      <c r="AI52" s="53"/>
      <c r="AS52" s="54">
        <f>SUM(AJ53:AJ54)</f>
        <v>0</v>
      </c>
      <c r="AT52" s="54">
        <f>SUM(AK53:AK54)</f>
        <v>0</v>
      </c>
      <c r="AU52" s="54">
        <f>SUM(AL53:AL54)</f>
        <v>0</v>
      </c>
    </row>
    <row r="53" spans="1:62" s="52" customFormat="1" ht="19.5" customHeight="1">
      <c r="A53" s="55" t="s">
        <v>178</v>
      </c>
      <c r="B53" s="55"/>
      <c r="C53" s="55" t="s">
        <v>179</v>
      </c>
      <c r="D53" s="55" t="s">
        <v>180</v>
      </c>
      <c r="E53" s="55" t="s">
        <v>125</v>
      </c>
      <c r="F53" s="56">
        <v>40.8</v>
      </c>
      <c r="G53" s="56"/>
      <c r="H53" s="56">
        <f>F53*AO53</f>
        <v>0</v>
      </c>
      <c r="I53" s="56">
        <f>F53*AP53</f>
        <v>0</v>
      </c>
      <c r="J53" s="56">
        <f>F53*G53</f>
        <v>0</v>
      </c>
      <c r="K53" s="56">
        <v>0.176</v>
      </c>
      <c r="L53" s="56">
        <f>F53*K53</f>
        <v>7.180799999999999</v>
      </c>
      <c r="M53" s="57" t="s">
        <v>53</v>
      </c>
      <c r="Z53" s="56">
        <f>IF(AQ53="5",BJ53,0)</f>
        <v>0</v>
      </c>
      <c r="AB53" s="56">
        <f>IF(AQ53="1",BH53,0)</f>
        <v>0</v>
      </c>
      <c r="AC53" s="56">
        <f>IF(AQ53="1",BI53,0)</f>
        <v>0</v>
      </c>
      <c r="AD53" s="56">
        <f>IF(AQ53="7",BH53,0)</f>
        <v>0</v>
      </c>
      <c r="AE53" s="56">
        <f>IF(AQ53="7",BI53,0)</f>
        <v>0</v>
      </c>
      <c r="AF53" s="56">
        <f>IF(AQ53="2",BH53,0)</f>
        <v>0</v>
      </c>
      <c r="AG53" s="56">
        <f>IF(AQ53="2",BI53,0)</f>
        <v>0</v>
      </c>
      <c r="AH53" s="56">
        <f>IF(AQ53="0",BJ53,0)</f>
        <v>0</v>
      </c>
      <c r="AI53" s="53"/>
      <c r="AJ53" s="56">
        <f>IF(AN53=0,J53,0)</f>
        <v>0</v>
      </c>
      <c r="AK53" s="56">
        <f>IF(AN53=15,J53,0)</f>
        <v>0</v>
      </c>
      <c r="AL53" s="56">
        <f>IF(AN53=21,J53,0)</f>
        <v>0</v>
      </c>
      <c r="AN53" s="56">
        <v>21</v>
      </c>
      <c r="AO53" s="56">
        <f>G53*0</f>
        <v>0</v>
      </c>
      <c r="AP53" s="56">
        <f>G53*(1-0)</f>
        <v>0</v>
      </c>
      <c r="AQ53" s="57" t="s">
        <v>49</v>
      </c>
      <c r="AV53" s="56">
        <f>AW53+AX53</f>
        <v>0</v>
      </c>
      <c r="AW53" s="56">
        <f>F53*AO53</f>
        <v>0</v>
      </c>
      <c r="AX53" s="56">
        <f>F53*AP53</f>
        <v>0</v>
      </c>
      <c r="AY53" s="57" t="s">
        <v>181</v>
      </c>
      <c r="AZ53" s="57" t="s">
        <v>158</v>
      </c>
      <c r="BA53" s="53" t="s">
        <v>56</v>
      </c>
      <c r="BC53" s="56">
        <f>AW53+AX53</f>
        <v>0</v>
      </c>
      <c r="BD53" s="56">
        <f>G53/(100-BE53)*100</f>
        <v>0</v>
      </c>
      <c r="BE53" s="56">
        <v>0</v>
      </c>
      <c r="BF53" s="56">
        <f>L53</f>
        <v>7.180799999999999</v>
      </c>
      <c r="BH53" s="56">
        <f>F53*AO53</f>
        <v>0</v>
      </c>
      <c r="BI53" s="56">
        <f>F53*AP53</f>
        <v>0</v>
      </c>
      <c r="BJ53" s="56">
        <f>F53*G53</f>
        <v>0</v>
      </c>
    </row>
    <row r="54" spans="1:62" s="52" customFormat="1" ht="19.5" customHeight="1">
      <c r="A54" s="55" t="s">
        <v>182</v>
      </c>
      <c r="B54" s="55"/>
      <c r="C54" s="55" t="s">
        <v>183</v>
      </c>
      <c r="D54" s="55" t="s">
        <v>184</v>
      </c>
      <c r="E54" s="55" t="s">
        <v>125</v>
      </c>
      <c r="F54" s="56">
        <v>4.95</v>
      </c>
      <c r="G54" s="56"/>
      <c r="H54" s="56">
        <f>F54*AO54</f>
        <v>0</v>
      </c>
      <c r="I54" s="56">
        <f>F54*AP54</f>
        <v>0</v>
      </c>
      <c r="J54" s="56">
        <f>F54*G54</f>
        <v>0</v>
      </c>
      <c r="K54" s="56">
        <v>0.00056</v>
      </c>
      <c r="L54" s="56">
        <f>F54*K54</f>
        <v>0.0027719999999999997</v>
      </c>
      <c r="M54" s="57" t="s">
        <v>53</v>
      </c>
      <c r="Z54" s="56">
        <f>IF(AQ54="5",BJ54,0)</f>
        <v>0</v>
      </c>
      <c r="AB54" s="56">
        <f>IF(AQ54="1",BH54,0)</f>
        <v>0</v>
      </c>
      <c r="AC54" s="56">
        <f>IF(AQ54="1",BI54,0)</f>
        <v>0</v>
      </c>
      <c r="AD54" s="56">
        <f>IF(AQ54="7",BH54,0)</f>
        <v>0</v>
      </c>
      <c r="AE54" s="56">
        <f>IF(AQ54="7",BI54,0)</f>
        <v>0</v>
      </c>
      <c r="AF54" s="56">
        <f>IF(AQ54="2",BH54,0)</f>
        <v>0</v>
      </c>
      <c r="AG54" s="56">
        <f>IF(AQ54="2",BI54,0)</f>
        <v>0</v>
      </c>
      <c r="AH54" s="56">
        <f>IF(AQ54="0",BJ54,0)</f>
        <v>0</v>
      </c>
      <c r="AI54" s="53"/>
      <c r="AJ54" s="56">
        <f>IF(AN54=0,J54,0)</f>
        <v>0</v>
      </c>
      <c r="AK54" s="56">
        <f>IF(AN54=15,J54,0)</f>
        <v>0</v>
      </c>
      <c r="AL54" s="56">
        <f>IF(AN54=21,J54,0)</f>
        <v>0</v>
      </c>
      <c r="AN54" s="56">
        <v>21</v>
      </c>
      <c r="AO54" s="56">
        <f>G54*0.30239039039039</f>
        <v>0</v>
      </c>
      <c r="AP54" s="56">
        <f>G54*(1-0.30239039039039)</f>
        <v>0</v>
      </c>
      <c r="AQ54" s="57" t="s">
        <v>49</v>
      </c>
      <c r="AV54" s="56">
        <f>AW54+AX54</f>
        <v>0</v>
      </c>
      <c r="AW54" s="56">
        <f>F54*AO54</f>
        <v>0</v>
      </c>
      <c r="AX54" s="56">
        <f>F54*AP54</f>
        <v>0</v>
      </c>
      <c r="AY54" s="57" t="s">
        <v>181</v>
      </c>
      <c r="AZ54" s="57" t="s">
        <v>158</v>
      </c>
      <c r="BA54" s="53" t="s">
        <v>56</v>
      </c>
      <c r="BC54" s="56">
        <f>AW54+AX54</f>
        <v>0</v>
      </c>
      <c r="BD54" s="56">
        <f>G54/(100-BE54)*100</f>
        <v>0</v>
      </c>
      <c r="BE54" s="56">
        <v>0</v>
      </c>
      <c r="BF54" s="56">
        <f>L54</f>
        <v>0.0027719999999999997</v>
      </c>
      <c r="BH54" s="56">
        <f>F54*AO54</f>
        <v>0</v>
      </c>
      <c r="BI54" s="56">
        <f>F54*AP54</f>
        <v>0</v>
      </c>
      <c r="BJ54" s="56">
        <f>F54*G54</f>
        <v>0</v>
      </c>
    </row>
    <row r="55" spans="1:47" s="52" customFormat="1" ht="19.5" customHeight="1">
      <c r="A55" s="58"/>
      <c r="B55" s="59"/>
      <c r="C55" s="59" t="s">
        <v>185</v>
      </c>
      <c r="D55" s="59" t="s">
        <v>186</v>
      </c>
      <c r="E55" s="58" t="s">
        <v>4</v>
      </c>
      <c r="F55" s="58" t="s">
        <v>4</v>
      </c>
      <c r="G55" s="58"/>
      <c r="H55" s="54">
        <f>SUM(H56:H59)</f>
        <v>0</v>
      </c>
      <c r="I55" s="54">
        <f>SUM(I56:I59)</f>
        <v>0</v>
      </c>
      <c r="J55" s="54">
        <f>SUM(J56:J59)</f>
        <v>0</v>
      </c>
      <c r="K55" s="53"/>
      <c r="L55" s="54">
        <f>SUM(L56:L59)</f>
        <v>0</v>
      </c>
      <c r="M55" s="53"/>
      <c r="AI55" s="53"/>
      <c r="AS55" s="54">
        <f>SUM(AJ56:AJ59)</f>
        <v>0</v>
      </c>
      <c r="AT55" s="54">
        <f>SUM(AK56:AK59)</f>
        <v>0</v>
      </c>
      <c r="AU55" s="54">
        <f>SUM(AL56:AL59)</f>
        <v>0</v>
      </c>
    </row>
    <row r="56" spans="1:62" s="52" customFormat="1" ht="19.5" customHeight="1">
      <c r="A56" s="55" t="s">
        <v>187</v>
      </c>
      <c r="B56" s="55"/>
      <c r="C56" s="55" t="s">
        <v>188</v>
      </c>
      <c r="D56" s="55" t="s">
        <v>189</v>
      </c>
      <c r="E56" s="55" t="s">
        <v>95</v>
      </c>
      <c r="F56" s="56">
        <v>7.18357</v>
      </c>
      <c r="G56" s="56"/>
      <c r="H56" s="56">
        <f>F56*AO56</f>
        <v>0</v>
      </c>
      <c r="I56" s="56">
        <f>F56*AP56</f>
        <v>0</v>
      </c>
      <c r="J56" s="56">
        <f>F56*G56</f>
        <v>0</v>
      </c>
      <c r="K56" s="56">
        <v>0</v>
      </c>
      <c r="L56" s="56">
        <f>F56*K56</f>
        <v>0</v>
      </c>
      <c r="M56" s="57" t="s">
        <v>53</v>
      </c>
      <c r="Z56" s="56">
        <f>IF(AQ56="5",BJ56,0)</f>
        <v>0</v>
      </c>
      <c r="AB56" s="56">
        <f>IF(AQ56="1",BH56,0)</f>
        <v>0</v>
      </c>
      <c r="AC56" s="56">
        <f>IF(AQ56="1",BI56,0)</f>
        <v>0</v>
      </c>
      <c r="AD56" s="56">
        <f>IF(AQ56="7",BH56,0)</f>
        <v>0</v>
      </c>
      <c r="AE56" s="56">
        <f>IF(AQ56="7",BI56,0)</f>
        <v>0</v>
      </c>
      <c r="AF56" s="56">
        <f>IF(AQ56="2",BH56,0)</f>
        <v>0</v>
      </c>
      <c r="AG56" s="56">
        <f>IF(AQ56="2",BI56,0)</f>
        <v>0</v>
      </c>
      <c r="AH56" s="56">
        <f>IF(AQ56="0",BJ56,0)</f>
        <v>0</v>
      </c>
      <c r="AI56" s="53"/>
      <c r="AJ56" s="56">
        <f>IF(AN56=0,J56,0)</f>
        <v>0</v>
      </c>
      <c r="AK56" s="56">
        <f>IF(AN56=15,J56,0)</f>
        <v>0</v>
      </c>
      <c r="AL56" s="56">
        <f>IF(AN56=21,J56,0)</f>
        <v>0</v>
      </c>
      <c r="AN56" s="56">
        <v>21</v>
      </c>
      <c r="AO56" s="56">
        <f>G56*0</f>
        <v>0</v>
      </c>
      <c r="AP56" s="56">
        <f>G56*(1-0)</f>
        <v>0</v>
      </c>
      <c r="AQ56" s="57" t="s">
        <v>69</v>
      </c>
      <c r="AV56" s="56">
        <f>AW56+AX56</f>
        <v>0</v>
      </c>
      <c r="AW56" s="56">
        <f>F56*AO56</f>
        <v>0</v>
      </c>
      <c r="AX56" s="56">
        <f>F56*AP56</f>
        <v>0</v>
      </c>
      <c r="AY56" s="57" t="s">
        <v>190</v>
      </c>
      <c r="AZ56" s="57" t="s">
        <v>158</v>
      </c>
      <c r="BA56" s="53" t="s">
        <v>56</v>
      </c>
      <c r="BC56" s="56">
        <f>AW56+AX56</f>
        <v>0</v>
      </c>
      <c r="BD56" s="56">
        <f>G56/(100-BE56)*100</f>
        <v>0</v>
      </c>
      <c r="BE56" s="56">
        <v>0</v>
      </c>
      <c r="BF56" s="56">
        <f>L56</f>
        <v>0</v>
      </c>
      <c r="BH56" s="56">
        <f>F56*AO56</f>
        <v>0</v>
      </c>
      <c r="BI56" s="56">
        <f>F56*AP56</f>
        <v>0</v>
      </c>
      <c r="BJ56" s="56">
        <f>F56*G56</f>
        <v>0</v>
      </c>
    </row>
    <row r="57" spans="1:62" s="52" customFormat="1" ht="19.5" customHeight="1">
      <c r="A57" s="55" t="s">
        <v>131</v>
      </c>
      <c r="B57" s="55"/>
      <c r="C57" s="55" t="s">
        <v>191</v>
      </c>
      <c r="D57" s="55" t="s">
        <v>192</v>
      </c>
      <c r="E57" s="55" t="s">
        <v>95</v>
      </c>
      <c r="F57" s="56">
        <v>100.576</v>
      </c>
      <c r="G57" s="56"/>
      <c r="H57" s="56">
        <f>F57*AO57</f>
        <v>0</v>
      </c>
      <c r="I57" s="56">
        <f>F57*AP57</f>
        <v>0</v>
      </c>
      <c r="J57" s="56">
        <f>F57*G57</f>
        <v>0</v>
      </c>
      <c r="K57" s="56">
        <v>0</v>
      </c>
      <c r="L57" s="56">
        <f>F57*K57</f>
        <v>0</v>
      </c>
      <c r="M57" s="57" t="s">
        <v>53</v>
      </c>
      <c r="Z57" s="56">
        <f>IF(AQ57="5",BJ57,0)</f>
        <v>0</v>
      </c>
      <c r="AB57" s="56">
        <f>IF(AQ57="1",BH57,0)</f>
        <v>0</v>
      </c>
      <c r="AC57" s="56">
        <f>IF(AQ57="1",BI57,0)</f>
        <v>0</v>
      </c>
      <c r="AD57" s="56">
        <f>IF(AQ57="7",BH57,0)</f>
        <v>0</v>
      </c>
      <c r="AE57" s="56">
        <f>IF(AQ57="7",BI57,0)</f>
        <v>0</v>
      </c>
      <c r="AF57" s="56">
        <f>IF(AQ57="2",BH57,0)</f>
        <v>0</v>
      </c>
      <c r="AG57" s="56">
        <f>IF(AQ57="2",BI57,0)</f>
        <v>0</v>
      </c>
      <c r="AH57" s="56">
        <f>IF(AQ57="0",BJ57,0)</f>
        <v>0</v>
      </c>
      <c r="AI57" s="53"/>
      <c r="AJ57" s="56">
        <f>IF(AN57=0,J57,0)</f>
        <v>0</v>
      </c>
      <c r="AK57" s="56">
        <f>IF(AN57=15,J57,0)</f>
        <v>0</v>
      </c>
      <c r="AL57" s="56">
        <f>IF(AN57=21,J57,0)</f>
        <v>0</v>
      </c>
      <c r="AN57" s="56">
        <v>21</v>
      </c>
      <c r="AO57" s="56">
        <f>G57*0</f>
        <v>0</v>
      </c>
      <c r="AP57" s="56">
        <f>G57*(1-0)</f>
        <v>0</v>
      </c>
      <c r="AQ57" s="57" t="s">
        <v>69</v>
      </c>
      <c r="AV57" s="56">
        <f>AW57+AX57</f>
        <v>0</v>
      </c>
      <c r="AW57" s="56">
        <f>F57*AO57</f>
        <v>0</v>
      </c>
      <c r="AX57" s="56">
        <f>F57*AP57</f>
        <v>0</v>
      </c>
      <c r="AY57" s="57" t="s">
        <v>190</v>
      </c>
      <c r="AZ57" s="57" t="s">
        <v>158</v>
      </c>
      <c r="BA57" s="53" t="s">
        <v>56</v>
      </c>
      <c r="BC57" s="56">
        <f>AW57+AX57</f>
        <v>0</v>
      </c>
      <c r="BD57" s="56">
        <f>G57/(100-BE57)*100</f>
        <v>0</v>
      </c>
      <c r="BE57" s="56">
        <v>0</v>
      </c>
      <c r="BF57" s="56">
        <f>L57</f>
        <v>0</v>
      </c>
      <c r="BH57" s="56">
        <f>F57*AO57</f>
        <v>0</v>
      </c>
      <c r="BI57" s="56">
        <f>F57*AP57</f>
        <v>0</v>
      </c>
      <c r="BJ57" s="56">
        <f>F57*G57</f>
        <v>0</v>
      </c>
    </row>
    <row r="58" spans="1:62" s="52" customFormat="1" ht="19.5" customHeight="1">
      <c r="A58" s="55" t="s">
        <v>193</v>
      </c>
      <c r="B58" s="55"/>
      <c r="C58" s="55" t="s">
        <v>194</v>
      </c>
      <c r="D58" s="55" t="s">
        <v>195</v>
      </c>
      <c r="E58" s="55" t="s">
        <v>95</v>
      </c>
      <c r="F58" s="56">
        <v>7.184</v>
      </c>
      <c r="G58" s="56"/>
      <c r="H58" s="56">
        <f>F58*AO58</f>
        <v>0</v>
      </c>
      <c r="I58" s="56">
        <f>F58*AP58</f>
        <v>0</v>
      </c>
      <c r="J58" s="56">
        <f>F58*G58</f>
        <v>0</v>
      </c>
      <c r="K58" s="56">
        <v>0</v>
      </c>
      <c r="L58" s="56">
        <f>F58*K58</f>
        <v>0</v>
      </c>
      <c r="M58" s="57" t="s">
        <v>53</v>
      </c>
      <c r="Z58" s="56">
        <f>IF(AQ58="5",BJ58,0)</f>
        <v>0</v>
      </c>
      <c r="AB58" s="56">
        <f>IF(AQ58="1",BH58,0)</f>
        <v>0</v>
      </c>
      <c r="AC58" s="56">
        <f>IF(AQ58="1",BI58,0)</f>
        <v>0</v>
      </c>
      <c r="AD58" s="56">
        <f>IF(AQ58="7",BH58,0)</f>
        <v>0</v>
      </c>
      <c r="AE58" s="56">
        <f>IF(AQ58="7",BI58,0)</f>
        <v>0</v>
      </c>
      <c r="AF58" s="56">
        <f>IF(AQ58="2",BH58,0)</f>
        <v>0</v>
      </c>
      <c r="AG58" s="56">
        <f>IF(AQ58="2",BI58,0)</f>
        <v>0</v>
      </c>
      <c r="AH58" s="56">
        <f>IF(AQ58="0",BJ58,0)</f>
        <v>0</v>
      </c>
      <c r="AI58" s="53"/>
      <c r="AJ58" s="56">
        <f>IF(AN58=0,J58,0)</f>
        <v>0</v>
      </c>
      <c r="AK58" s="56">
        <f>IF(AN58=15,J58,0)</f>
        <v>0</v>
      </c>
      <c r="AL58" s="56">
        <f>IF(AN58=21,J58,0)</f>
        <v>0</v>
      </c>
      <c r="AN58" s="56">
        <v>21</v>
      </c>
      <c r="AO58" s="56">
        <f>G58*0</f>
        <v>0</v>
      </c>
      <c r="AP58" s="56">
        <f>G58*(1-0)</f>
        <v>0</v>
      </c>
      <c r="AQ58" s="57" t="s">
        <v>69</v>
      </c>
      <c r="AV58" s="56">
        <f>AW58+AX58</f>
        <v>0</v>
      </c>
      <c r="AW58" s="56">
        <f>F58*AO58</f>
        <v>0</v>
      </c>
      <c r="AX58" s="56">
        <f>F58*AP58</f>
        <v>0</v>
      </c>
      <c r="AY58" s="57" t="s">
        <v>190</v>
      </c>
      <c r="AZ58" s="57" t="s">
        <v>158</v>
      </c>
      <c r="BA58" s="53" t="s">
        <v>56</v>
      </c>
      <c r="BC58" s="56">
        <f>AW58+AX58</f>
        <v>0</v>
      </c>
      <c r="BD58" s="56">
        <f>G58/(100-BE58)*100</f>
        <v>0</v>
      </c>
      <c r="BE58" s="56">
        <v>0</v>
      </c>
      <c r="BF58" s="56">
        <f>L58</f>
        <v>0</v>
      </c>
      <c r="BH58" s="56">
        <f>F58*AO58</f>
        <v>0</v>
      </c>
      <c r="BI58" s="56">
        <f>F58*AP58</f>
        <v>0</v>
      </c>
      <c r="BJ58" s="56">
        <f>F58*G58</f>
        <v>0</v>
      </c>
    </row>
    <row r="59" spans="1:62" s="52" customFormat="1" ht="19.5" customHeight="1">
      <c r="A59" s="60" t="s">
        <v>196</v>
      </c>
      <c r="B59" s="60"/>
      <c r="C59" s="60" t="s">
        <v>197</v>
      </c>
      <c r="D59" s="60" t="s">
        <v>198</v>
      </c>
      <c r="E59" s="60" t="s">
        <v>95</v>
      </c>
      <c r="F59" s="61">
        <v>7.184</v>
      </c>
      <c r="G59" s="61"/>
      <c r="H59" s="61">
        <f>F59*AO59</f>
        <v>0</v>
      </c>
      <c r="I59" s="61">
        <f>F59*AP59</f>
        <v>0</v>
      </c>
      <c r="J59" s="61">
        <f>F59*G59</f>
        <v>0</v>
      </c>
      <c r="K59" s="61">
        <v>0</v>
      </c>
      <c r="L59" s="61">
        <f>F59*K59</f>
        <v>0</v>
      </c>
      <c r="M59" s="62" t="s">
        <v>53</v>
      </c>
      <c r="Z59" s="56">
        <f>IF(AQ59="5",BJ59,0)</f>
        <v>0</v>
      </c>
      <c r="AB59" s="56">
        <f>IF(AQ59="1",BH59,0)</f>
        <v>0</v>
      </c>
      <c r="AC59" s="56">
        <f>IF(AQ59="1",BI59,0)</f>
        <v>0</v>
      </c>
      <c r="AD59" s="56">
        <f>IF(AQ59="7",BH59,0)</f>
        <v>0</v>
      </c>
      <c r="AE59" s="56">
        <f>IF(AQ59="7",BI59,0)</f>
        <v>0</v>
      </c>
      <c r="AF59" s="56">
        <f>IF(AQ59="2",BH59,0)</f>
        <v>0</v>
      </c>
      <c r="AG59" s="56">
        <f>IF(AQ59="2",BI59,0)</f>
        <v>0</v>
      </c>
      <c r="AH59" s="56">
        <f>IF(AQ59="0",BJ59,0)</f>
        <v>0</v>
      </c>
      <c r="AI59" s="53"/>
      <c r="AJ59" s="56">
        <f>IF(AN59=0,J59,0)</f>
        <v>0</v>
      </c>
      <c r="AK59" s="56">
        <f>IF(AN59=15,J59,0)</f>
        <v>0</v>
      </c>
      <c r="AL59" s="56">
        <f>IF(AN59=21,J59,0)</f>
        <v>0</v>
      </c>
      <c r="AN59" s="56">
        <v>21</v>
      </c>
      <c r="AO59" s="56">
        <f>G59*0</f>
        <v>0</v>
      </c>
      <c r="AP59" s="56">
        <f>G59*(1-0)</f>
        <v>0</v>
      </c>
      <c r="AQ59" s="57" t="s">
        <v>69</v>
      </c>
      <c r="AV59" s="56">
        <f>AW59+AX59</f>
        <v>0</v>
      </c>
      <c r="AW59" s="56">
        <f>F59*AO59</f>
        <v>0</v>
      </c>
      <c r="AX59" s="56">
        <f>F59*AP59</f>
        <v>0</v>
      </c>
      <c r="AY59" s="57" t="s">
        <v>190</v>
      </c>
      <c r="AZ59" s="57" t="s">
        <v>158</v>
      </c>
      <c r="BA59" s="53" t="s">
        <v>56</v>
      </c>
      <c r="BC59" s="56">
        <f>AW59+AX59</f>
        <v>0</v>
      </c>
      <c r="BD59" s="56">
        <f>G59/(100-BE59)*100</f>
        <v>0</v>
      </c>
      <c r="BE59" s="56">
        <v>0</v>
      </c>
      <c r="BF59" s="56">
        <f>L59</f>
        <v>0</v>
      </c>
      <c r="BH59" s="56">
        <f>F59*AO59</f>
        <v>0</v>
      </c>
      <c r="BI59" s="56">
        <f>F59*AP59</f>
        <v>0</v>
      </c>
      <c r="BJ59" s="56">
        <f>F59*G59</f>
        <v>0</v>
      </c>
    </row>
    <row r="60" spans="1:13" s="52" customFormat="1" ht="19.5" customHeight="1">
      <c r="A60" s="63"/>
      <c r="B60" s="63"/>
      <c r="C60" s="63"/>
      <c r="D60" s="63"/>
      <c r="E60" s="63"/>
      <c r="F60" s="63"/>
      <c r="G60" s="63"/>
      <c r="H60" s="87" t="s">
        <v>199</v>
      </c>
      <c r="I60" s="88"/>
      <c r="J60" s="64">
        <f>J12+J17+J20+J23+J26+J31+J33+J36+J38+J40+J43+J45+J47+J52+J55</f>
        <v>0</v>
      </c>
      <c r="K60" s="63"/>
      <c r="L60" s="63"/>
      <c r="M60" s="63"/>
    </row>
    <row r="61" s="52" customFormat="1" ht="19.5" customHeight="1">
      <c r="A61" s="65" t="s">
        <v>200</v>
      </c>
    </row>
    <row r="62" spans="1:13" ht="12.75">
      <c r="A62" s="79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</row>
  </sheetData>
  <sheetProtection/>
  <mergeCells count="29">
    <mergeCell ref="H10:J10"/>
    <mergeCell ref="K10:L10"/>
    <mergeCell ref="H60:I60"/>
    <mergeCell ref="A62:M62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375" right="0.39375" top="0.5909722222222222" bottom="0.5909722222222222" header="0.5" footer="0.5"/>
  <pageSetup fitToHeight="1" fitToWidth="1" horizontalDpi="30066" verticalDpi="30066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PageLayoutView="0" workbookViewId="0" topLeftCell="A1">
      <pane ySplit="10" topLeftCell="A62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1" customWidth="1"/>
    <col min="3" max="3" width="13.28125" style="1" customWidth="1"/>
    <col min="4" max="4" width="76.28125" style="1" customWidth="1"/>
    <col min="5" max="5" width="14.57421875" style="1" customWidth="1"/>
    <col min="6" max="6" width="24.140625" style="1" customWidth="1"/>
    <col min="7" max="7" width="15.7109375" style="1" customWidth="1"/>
    <col min="8" max="8" width="18.140625" style="1" customWidth="1"/>
    <col min="9" max="16384" width="11.57421875" style="1" customWidth="1"/>
  </cols>
  <sheetData>
    <row r="1" spans="1:8" ht="72.75" customHeight="1">
      <c r="A1" s="66" t="s">
        <v>201</v>
      </c>
      <c r="B1" s="67"/>
      <c r="C1" s="67"/>
      <c r="D1" s="67"/>
      <c r="E1" s="67"/>
      <c r="F1" s="67"/>
      <c r="G1" s="67"/>
      <c r="H1" s="67"/>
    </row>
    <row r="2" spans="1:9" ht="12.75">
      <c r="A2" s="68" t="s">
        <v>1</v>
      </c>
      <c r="B2" s="69"/>
      <c r="C2" s="72" t="str">
        <f>'Stavební rozpočet'!D2</f>
        <v>OPRAVA OPĚRNÉ ZDI v Milenově</v>
      </c>
      <c r="D2" s="89"/>
      <c r="E2" s="75" t="s">
        <v>5</v>
      </c>
      <c r="F2" s="75" t="str">
        <f>'Stavební rozpočet'!I2</f>
        <v> </v>
      </c>
      <c r="G2" s="69"/>
      <c r="H2" s="76"/>
      <c r="I2" s="24"/>
    </row>
    <row r="3" spans="1:9" ht="12.75">
      <c r="A3" s="70"/>
      <c r="B3" s="71"/>
      <c r="C3" s="73"/>
      <c r="D3" s="73"/>
      <c r="E3" s="71"/>
      <c r="F3" s="71"/>
      <c r="G3" s="71"/>
      <c r="H3" s="77"/>
      <c r="I3" s="24"/>
    </row>
    <row r="4" spans="1:9" ht="12.75">
      <c r="A4" s="78" t="s">
        <v>7</v>
      </c>
      <c r="B4" s="71"/>
      <c r="C4" s="79" t="str">
        <f>'Stavební rozpočet'!D4</f>
        <v> </v>
      </c>
      <c r="D4" s="71"/>
      <c r="E4" s="79" t="s">
        <v>10</v>
      </c>
      <c r="F4" s="79" t="str">
        <f>'Stavební rozpočet'!I4</f>
        <v> </v>
      </c>
      <c r="G4" s="71"/>
      <c r="H4" s="77"/>
      <c r="I4" s="24"/>
    </row>
    <row r="5" spans="1:9" ht="12.75">
      <c r="A5" s="70"/>
      <c r="B5" s="71"/>
      <c r="C5" s="71"/>
      <c r="D5" s="71"/>
      <c r="E5" s="71"/>
      <c r="F5" s="71"/>
      <c r="G5" s="71"/>
      <c r="H5" s="77"/>
      <c r="I5" s="24"/>
    </row>
    <row r="6" spans="1:9" ht="12.75">
      <c r="A6" s="78" t="s">
        <v>11</v>
      </c>
      <c r="B6" s="71"/>
      <c r="C6" s="79" t="str">
        <f>'Stavební rozpočet'!D6</f>
        <v>OBEC MILENOV</v>
      </c>
      <c r="D6" s="71"/>
      <c r="E6" s="79" t="s">
        <v>14</v>
      </c>
      <c r="F6" s="79" t="str">
        <f>'Stavební rozpočet'!I6</f>
        <v> </v>
      </c>
      <c r="G6" s="71"/>
      <c r="H6" s="77"/>
      <c r="I6" s="24"/>
    </row>
    <row r="7" spans="1:9" ht="12.75">
      <c r="A7" s="70"/>
      <c r="B7" s="71"/>
      <c r="C7" s="71"/>
      <c r="D7" s="71"/>
      <c r="E7" s="71"/>
      <c r="F7" s="71"/>
      <c r="G7" s="71"/>
      <c r="H7" s="77"/>
      <c r="I7" s="24"/>
    </row>
    <row r="8" spans="1:9" ht="12.75">
      <c r="A8" s="78" t="s">
        <v>17</v>
      </c>
      <c r="B8" s="71"/>
      <c r="C8" s="79" t="str">
        <f>'Stavební rozpočet'!I8</f>
        <v> </v>
      </c>
      <c r="D8" s="71"/>
      <c r="E8" s="79" t="s">
        <v>16</v>
      </c>
      <c r="F8" s="79" t="str">
        <f>'Stavební rozpočet'!G8</f>
        <v>03.05.2020</v>
      </c>
      <c r="G8" s="71"/>
      <c r="H8" s="77"/>
      <c r="I8" s="24"/>
    </row>
    <row r="9" spans="1:9" ht="12.75">
      <c r="A9" s="81"/>
      <c r="B9" s="82"/>
      <c r="C9" s="82"/>
      <c r="D9" s="82"/>
      <c r="E9" s="82"/>
      <c r="F9" s="82"/>
      <c r="G9" s="82"/>
      <c r="H9" s="83"/>
      <c r="I9" s="24"/>
    </row>
    <row r="10" spans="1:9" ht="12.75">
      <c r="A10" s="26" t="s">
        <v>18</v>
      </c>
      <c r="B10" s="27" t="s">
        <v>19</v>
      </c>
      <c r="C10" s="27" t="s">
        <v>20</v>
      </c>
      <c r="D10" s="90" t="s">
        <v>21</v>
      </c>
      <c r="E10" s="91"/>
      <c r="F10" s="27" t="s">
        <v>22</v>
      </c>
      <c r="G10" s="28" t="s">
        <v>23</v>
      </c>
      <c r="H10" s="30" t="s">
        <v>202</v>
      </c>
      <c r="I10" s="25"/>
    </row>
    <row r="11" spans="1:8" ht="12.75">
      <c r="A11" s="9"/>
      <c r="B11" s="9"/>
      <c r="C11" s="9" t="s">
        <v>47</v>
      </c>
      <c r="D11" s="92" t="s">
        <v>48</v>
      </c>
      <c r="E11" s="93"/>
      <c r="F11" s="9"/>
      <c r="G11" s="19"/>
      <c r="H11" s="19"/>
    </row>
    <row r="12" spans="1:8" ht="12.75">
      <c r="A12" s="4" t="s">
        <v>49</v>
      </c>
      <c r="B12" s="4"/>
      <c r="C12" s="4" t="s">
        <v>50</v>
      </c>
      <c r="D12" s="80" t="s">
        <v>51</v>
      </c>
      <c r="E12" s="71"/>
      <c r="F12" s="4" t="s">
        <v>52</v>
      </c>
      <c r="G12" s="13">
        <v>0.5</v>
      </c>
      <c r="H12" s="13">
        <v>0</v>
      </c>
    </row>
    <row r="13" spans="1:8" ht="12.75">
      <c r="A13" s="4" t="s">
        <v>57</v>
      </c>
      <c r="B13" s="4"/>
      <c r="C13" s="4" t="s">
        <v>58</v>
      </c>
      <c r="D13" s="80" t="s">
        <v>59</v>
      </c>
      <c r="E13" s="71"/>
      <c r="F13" s="4" t="s">
        <v>60</v>
      </c>
      <c r="G13" s="13">
        <v>1</v>
      </c>
      <c r="H13" s="13">
        <v>0</v>
      </c>
    </row>
    <row r="14" spans="1:8" ht="12.75">
      <c r="A14" s="4" t="s">
        <v>61</v>
      </c>
      <c r="B14" s="4"/>
      <c r="C14" s="4" t="s">
        <v>62</v>
      </c>
      <c r="D14" s="80" t="s">
        <v>63</v>
      </c>
      <c r="E14" s="71"/>
      <c r="F14" s="4" t="s">
        <v>60</v>
      </c>
      <c r="G14" s="13">
        <v>3</v>
      </c>
      <c r="H14" s="13">
        <v>0</v>
      </c>
    </row>
    <row r="15" spans="1:8" ht="12.75">
      <c r="A15" s="10"/>
      <c r="B15" s="10"/>
      <c r="C15" s="10" t="s">
        <v>67</v>
      </c>
      <c r="D15" s="94" t="s">
        <v>68</v>
      </c>
      <c r="E15" s="95"/>
      <c r="F15" s="10"/>
      <c r="G15" s="20"/>
      <c r="H15" s="20"/>
    </row>
    <row r="16" spans="1:8" ht="12.75">
      <c r="A16" s="4" t="s">
        <v>64</v>
      </c>
      <c r="B16" s="4"/>
      <c r="C16" s="4" t="s">
        <v>70</v>
      </c>
      <c r="D16" s="80" t="s">
        <v>71</v>
      </c>
      <c r="E16" s="71"/>
      <c r="F16" s="4" t="s">
        <v>72</v>
      </c>
      <c r="G16" s="13">
        <v>23.25</v>
      </c>
      <c r="H16" s="13">
        <v>0</v>
      </c>
    </row>
    <row r="17" spans="4:7" ht="12" customHeight="1">
      <c r="D17" s="96" t="s">
        <v>203</v>
      </c>
      <c r="E17" s="97"/>
      <c r="F17" s="97"/>
      <c r="G17" s="29">
        <v>1.23</v>
      </c>
    </row>
    <row r="18" spans="1:8" ht="12" customHeight="1">
      <c r="A18" s="4"/>
      <c r="B18" s="4"/>
      <c r="C18" s="4"/>
      <c r="D18" s="96" t="s">
        <v>204</v>
      </c>
      <c r="E18" s="97"/>
      <c r="F18" s="96"/>
      <c r="G18" s="29">
        <v>22.02</v>
      </c>
      <c r="H18" s="23"/>
    </row>
    <row r="19" spans="1:8" ht="12.75">
      <c r="A19" s="4" t="s">
        <v>69</v>
      </c>
      <c r="B19" s="4"/>
      <c r="C19" s="4" t="s">
        <v>75</v>
      </c>
      <c r="D19" s="80" t="s">
        <v>76</v>
      </c>
      <c r="E19" s="71"/>
      <c r="F19" s="4" t="s">
        <v>72</v>
      </c>
      <c r="G19" s="13">
        <v>1.5</v>
      </c>
      <c r="H19" s="13">
        <v>0</v>
      </c>
    </row>
    <row r="20" spans="4:7" ht="12" customHeight="1">
      <c r="D20" s="96" t="s">
        <v>205</v>
      </c>
      <c r="E20" s="97"/>
      <c r="F20" s="97"/>
      <c r="G20" s="29">
        <v>1.5</v>
      </c>
    </row>
    <row r="21" spans="1:8" ht="12.75">
      <c r="A21" s="10"/>
      <c r="B21" s="10"/>
      <c r="C21" s="10" t="s">
        <v>77</v>
      </c>
      <c r="D21" s="94" t="s">
        <v>78</v>
      </c>
      <c r="E21" s="95"/>
      <c r="F21" s="10"/>
      <c r="G21" s="20"/>
      <c r="H21" s="20"/>
    </row>
    <row r="22" spans="1:8" ht="12.75">
      <c r="A22" s="4" t="s">
        <v>74</v>
      </c>
      <c r="B22" s="4"/>
      <c r="C22" s="4" t="s">
        <v>80</v>
      </c>
      <c r="D22" s="80" t="s">
        <v>81</v>
      </c>
      <c r="E22" s="71"/>
      <c r="F22" s="4" t="s">
        <v>72</v>
      </c>
      <c r="G22" s="13">
        <v>23.25</v>
      </c>
      <c r="H22" s="13">
        <v>0</v>
      </c>
    </row>
    <row r="23" spans="4:7" ht="12" customHeight="1">
      <c r="D23" s="96" t="s">
        <v>206</v>
      </c>
      <c r="E23" s="97"/>
      <c r="F23" s="97"/>
      <c r="G23" s="29">
        <v>23.25</v>
      </c>
    </row>
    <row r="24" spans="1:8" ht="12.75">
      <c r="A24" s="4" t="s">
        <v>79</v>
      </c>
      <c r="B24" s="4"/>
      <c r="C24" s="4" t="s">
        <v>84</v>
      </c>
      <c r="D24" s="80" t="s">
        <v>85</v>
      </c>
      <c r="E24" s="71"/>
      <c r="F24" s="4" t="s">
        <v>72</v>
      </c>
      <c r="G24" s="13">
        <v>232.5</v>
      </c>
      <c r="H24" s="13">
        <v>0</v>
      </c>
    </row>
    <row r="25" spans="4:7" ht="12" customHeight="1">
      <c r="D25" s="96" t="s">
        <v>207</v>
      </c>
      <c r="E25" s="97"/>
      <c r="F25" s="97"/>
      <c r="G25" s="29">
        <v>232.5</v>
      </c>
    </row>
    <row r="26" spans="1:8" ht="12.75">
      <c r="A26" s="10"/>
      <c r="B26" s="10"/>
      <c r="C26" s="10" t="s">
        <v>86</v>
      </c>
      <c r="D26" s="94" t="s">
        <v>87</v>
      </c>
      <c r="E26" s="95"/>
      <c r="F26" s="10"/>
      <c r="G26" s="20"/>
      <c r="H26" s="20"/>
    </row>
    <row r="27" spans="1:8" ht="12.75">
      <c r="A27" s="4" t="s">
        <v>83</v>
      </c>
      <c r="B27" s="4"/>
      <c r="C27" s="4" t="s">
        <v>89</v>
      </c>
      <c r="D27" s="80" t="s">
        <v>90</v>
      </c>
      <c r="E27" s="71"/>
      <c r="F27" s="4" t="s">
        <v>72</v>
      </c>
      <c r="G27" s="13">
        <v>17.652</v>
      </c>
      <c r="H27" s="13">
        <v>0</v>
      </c>
    </row>
    <row r="28" spans="4:7" ht="12" customHeight="1">
      <c r="D28" s="96" t="s">
        <v>208</v>
      </c>
      <c r="E28" s="97"/>
      <c r="F28" s="97"/>
      <c r="G28" s="29">
        <v>0.738</v>
      </c>
    </row>
    <row r="29" spans="1:8" ht="12" customHeight="1">
      <c r="A29" s="4"/>
      <c r="B29" s="4"/>
      <c r="C29" s="4"/>
      <c r="D29" s="96" t="s">
        <v>209</v>
      </c>
      <c r="E29" s="97"/>
      <c r="F29" s="96"/>
      <c r="G29" s="29">
        <v>15.414</v>
      </c>
      <c r="H29" s="23"/>
    </row>
    <row r="30" spans="1:8" ht="12" customHeight="1">
      <c r="A30" s="4"/>
      <c r="B30" s="4"/>
      <c r="C30" s="4"/>
      <c r="D30" s="96" t="s">
        <v>210</v>
      </c>
      <c r="E30" s="97"/>
      <c r="F30" s="96"/>
      <c r="G30" s="29">
        <v>1.5</v>
      </c>
      <c r="H30" s="23"/>
    </row>
    <row r="31" spans="1:8" ht="12.75">
      <c r="A31" s="4" t="s">
        <v>88</v>
      </c>
      <c r="B31" s="4"/>
      <c r="C31" s="4" t="s">
        <v>93</v>
      </c>
      <c r="D31" s="80" t="s">
        <v>94</v>
      </c>
      <c r="E31" s="71"/>
      <c r="F31" s="4" t="s">
        <v>95</v>
      </c>
      <c r="G31" s="13">
        <v>27.24358</v>
      </c>
      <c r="H31" s="13">
        <v>0</v>
      </c>
    </row>
    <row r="32" spans="4:7" ht="12" customHeight="1">
      <c r="D32" s="96" t="s">
        <v>211</v>
      </c>
      <c r="E32" s="97"/>
      <c r="F32" s="97"/>
      <c r="G32" s="29">
        <v>26.97384</v>
      </c>
    </row>
    <row r="33" spans="1:8" ht="12" customHeight="1">
      <c r="A33" s="4"/>
      <c r="B33" s="4"/>
      <c r="C33" s="4"/>
      <c r="D33" s="96" t="s">
        <v>212</v>
      </c>
      <c r="E33" s="97"/>
      <c r="F33" s="96"/>
      <c r="G33" s="29">
        <v>0.26974</v>
      </c>
      <c r="H33" s="23"/>
    </row>
    <row r="34" spans="1:8" ht="12.75">
      <c r="A34" s="10"/>
      <c r="B34" s="10"/>
      <c r="C34" s="10" t="s">
        <v>96</v>
      </c>
      <c r="D34" s="94" t="s">
        <v>97</v>
      </c>
      <c r="E34" s="95"/>
      <c r="F34" s="10"/>
      <c r="G34" s="20"/>
      <c r="H34" s="20"/>
    </row>
    <row r="35" spans="1:8" ht="12.75">
      <c r="A35" s="4" t="s">
        <v>92</v>
      </c>
      <c r="B35" s="4"/>
      <c r="C35" s="4" t="s">
        <v>98</v>
      </c>
      <c r="D35" s="80" t="s">
        <v>99</v>
      </c>
      <c r="E35" s="71"/>
      <c r="F35" s="4" t="s">
        <v>52</v>
      </c>
      <c r="G35" s="13">
        <v>20.4</v>
      </c>
      <c r="H35" s="13">
        <v>0</v>
      </c>
    </row>
    <row r="36" spans="4:7" ht="12" customHeight="1">
      <c r="D36" s="96" t="s">
        <v>213</v>
      </c>
      <c r="E36" s="97"/>
      <c r="F36" s="97"/>
      <c r="G36" s="29">
        <v>20.4</v>
      </c>
    </row>
    <row r="37" spans="1:8" ht="12.75">
      <c r="A37" s="4" t="s">
        <v>47</v>
      </c>
      <c r="B37" s="4"/>
      <c r="C37" s="4" t="s">
        <v>102</v>
      </c>
      <c r="D37" s="80" t="s">
        <v>103</v>
      </c>
      <c r="E37" s="71"/>
      <c r="F37" s="4" t="s">
        <v>104</v>
      </c>
      <c r="G37" s="13">
        <v>0.612</v>
      </c>
      <c r="H37" s="13">
        <v>0</v>
      </c>
    </row>
    <row r="38" spans="4:7" ht="12" customHeight="1">
      <c r="D38" s="96" t="s">
        <v>214</v>
      </c>
      <c r="E38" s="97"/>
      <c r="F38" s="97"/>
      <c r="G38" s="29">
        <v>0.612</v>
      </c>
    </row>
    <row r="39" spans="1:8" ht="12.75">
      <c r="A39" s="4" t="s">
        <v>101</v>
      </c>
      <c r="B39" s="4"/>
      <c r="C39" s="4" t="s">
        <v>105</v>
      </c>
      <c r="D39" s="80" t="s">
        <v>106</v>
      </c>
      <c r="E39" s="71"/>
      <c r="F39" s="4" t="s">
        <v>52</v>
      </c>
      <c r="G39" s="13">
        <v>36.72</v>
      </c>
      <c r="H39" s="13">
        <v>0</v>
      </c>
    </row>
    <row r="40" spans="4:7" ht="12" customHeight="1">
      <c r="D40" s="96" t="s">
        <v>215</v>
      </c>
      <c r="E40" s="97"/>
      <c r="F40" s="97"/>
      <c r="G40" s="29">
        <v>36.72</v>
      </c>
    </row>
    <row r="41" spans="1:8" ht="12.75">
      <c r="A41" s="4" t="s">
        <v>67</v>
      </c>
      <c r="B41" s="4"/>
      <c r="C41" s="4" t="s">
        <v>108</v>
      </c>
      <c r="D41" s="80" t="s">
        <v>109</v>
      </c>
      <c r="E41" s="71"/>
      <c r="F41" s="4" t="s">
        <v>110</v>
      </c>
      <c r="G41" s="13">
        <v>1</v>
      </c>
      <c r="H41" s="13">
        <v>0</v>
      </c>
    </row>
    <row r="42" spans="1:8" ht="12.75">
      <c r="A42" s="10"/>
      <c r="B42" s="10"/>
      <c r="C42" s="10" t="s">
        <v>111</v>
      </c>
      <c r="D42" s="94" t="s">
        <v>112</v>
      </c>
      <c r="E42" s="95"/>
      <c r="F42" s="10"/>
      <c r="G42" s="20"/>
      <c r="H42" s="20"/>
    </row>
    <row r="43" spans="1:8" ht="12.75">
      <c r="A43" s="4" t="s">
        <v>107</v>
      </c>
      <c r="B43" s="4"/>
      <c r="C43" s="4" t="s">
        <v>114</v>
      </c>
      <c r="D43" s="80" t="s">
        <v>115</v>
      </c>
      <c r="E43" s="71"/>
      <c r="F43" s="4" t="s">
        <v>72</v>
      </c>
      <c r="G43" s="13">
        <v>32.55</v>
      </c>
      <c r="H43" s="13">
        <v>0</v>
      </c>
    </row>
    <row r="44" spans="4:7" ht="12" customHeight="1">
      <c r="D44" s="96" t="s">
        <v>216</v>
      </c>
      <c r="E44" s="97"/>
      <c r="F44" s="97"/>
      <c r="G44" s="29">
        <v>32.55</v>
      </c>
    </row>
    <row r="45" spans="1:8" ht="12.75">
      <c r="A45" s="10"/>
      <c r="B45" s="10"/>
      <c r="C45" s="10" t="s">
        <v>117</v>
      </c>
      <c r="D45" s="94" t="s">
        <v>118</v>
      </c>
      <c r="E45" s="95"/>
      <c r="F45" s="10"/>
      <c r="G45" s="20"/>
      <c r="H45" s="20"/>
    </row>
    <row r="46" spans="1:8" ht="12.75">
      <c r="A46" s="4" t="s">
        <v>113</v>
      </c>
      <c r="B46" s="4"/>
      <c r="C46" s="4" t="s">
        <v>119</v>
      </c>
      <c r="D46" s="80" t="s">
        <v>120</v>
      </c>
      <c r="E46" s="71"/>
      <c r="F46" s="4" t="s">
        <v>52</v>
      </c>
      <c r="G46" s="13">
        <v>48.96</v>
      </c>
      <c r="H46" s="13">
        <v>0</v>
      </c>
    </row>
    <row r="47" spans="4:7" ht="12" customHeight="1">
      <c r="D47" s="96" t="s">
        <v>217</v>
      </c>
      <c r="E47" s="97"/>
      <c r="F47" s="97"/>
      <c r="G47" s="29">
        <v>48.96</v>
      </c>
    </row>
    <row r="48" spans="1:8" ht="12.75">
      <c r="A48" s="4" t="s">
        <v>77</v>
      </c>
      <c r="B48" s="4"/>
      <c r="C48" s="4" t="s">
        <v>123</v>
      </c>
      <c r="D48" s="80" t="s">
        <v>124</v>
      </c>
      <c r="E48" s="71"/>
      <c r="F48" s="4" t="s">
        <v>125</v>
      </c>
      <c r="G48" s="13">
        <v>40.8</v>
      </c>
      <c r="H48" s="13">
        <v>0</v>
      </c>
    </row>
    <row r="49" spans="4:7" ht="12" customHeight="1">
      <c r="D49" s="96" t="s">
        <v>218</v>
      </c>
      <c r="E49" s="97"/>
      <c r="F49" s="97"/>
      <c r="G49" s="29">
        <v>40.8</v>
      </c>
    </row>
    <row r="50" spans="1:8" ht="12.75">
      <c r="A50" s="10"/>
      <c r="B50" s="10"/>
      <c r="C50" s="10" t="s">
        <v>126</v>
      </c>
      <c r="D50" s="94" t="s">
        <v>127</v>
      </c>
      <c r="E50" s="95"/>
      <c r="F50" s="10"/>
      <c r="G50" s="20"/>
      <c r="H50" s="20"/>
    </row>
    <row r="51" spans="1:8" ht="12.75">
      <c r="A51" s="4" t="s">
        <v>86</v>
      </c>
      <c r="B51" s="4"/>
      <c r="C51" s="4" t="s">
        <v>128</v>
      </c>
      <c r="D51" s="80" t="s">
        <v>129</v>
      </c>
      <c r="E51" s="71"/>
      <c r="F51" s="4" t="s">
        <v>125</v>
      </c>
      <c r="G51" s="13">
        <v>4.4</v>
      </c>
      <c r="H51" s="13">
        <v>0</v>
      </c>
    </row>
    <row r="52" spans="4:7" ht="12" customHeight="1">
      <c r="D52" s="96" t="s">
        <v>219</v>
      </c>
      <c r="E52" s="97"/>
      <c r="F52" s="97"/>
      <c r="G52" s="29">
        <v>4.4</v>
      </c>
    </row>
    <row r="53" spans="1:8" ht="12.75">
      <c r="A53" s="10"/>
      <c r="B53" s="10"/>
      <c r="C53" s="10" t="s">
        <v>137</v>
      </c>
      <c r="D53" s="94" t="s">
        <v>138</v>
      </c>
      <c r="E53" s="95"/>
      <c r="F53" s="10"/>
      <c r="G53" s="20"/>
      <c r="H53" s="20"/>
    </row>
    <row r="54" spans="1:8" ht="12.75">
      <c r="A54" s="4" t="s">
        <v>96</v>
      </c>
      <c r="B54" s="4"/>
      <c r="C54" s="4" t="s">
        <v>140</v>
      </c>
      <c r="D54" s="80" t="s">
        <v>141</v>
      </c>
      <c r="E54" s="71"/>
      <c r="F54" s="4" t="s">
        <v>52</v>
      </c>
      <c r="G54" s="13">
        <v>38.098</v>
      </c>
      <c r="H54" s="13">
        <v>0</v>
      </c>
    </row>
    <row r="55" spans="4:7" ht="12" customHeight="1">
      <c r="D55" s="96" t="s">
        <v>220</v>
      </c>
      <c r="E55" s="97"/>
      <c r="F55" s="97"/>
      <c r="G55" s="29">
        <v>38.098</v>
      </c>
    </row>
    <row r="56" spans="1:8" ht="12.75">
      <c r="A56" s="10"/>
      <c r="B56" s="10"/>
      <c r="C56" s="10" t="s">
        <v>146</v>
      </c>
      <c r="D56" s="94" t="s">
        <v>147</v>
      </c>
      <c r="E56" s="95"/>
      <c r="F56" s="10"/>
      <c r="G56" s="20"/>
      <c r="H56" s="20"/>
    </row>
    <row r="57" spans="1:8" ht="12.75">
      <c r="A57" s="4" t="s">
        <v>111</v>
      </c>
      <c r="B57" s="4"/>
      <c r="C57" s="4" t="s">
        <v>148</v>
      </c>
      <c r="D57" s="80" t="s">
        <v>149</v>
      </c>
      <c r="E57" s="71"/>
      <c r="F57" s="4" t="s">
        <v>52</v>
      </c>
      <c r="G57" s="13">
        <v>11.016</v>
      </c>
      <c r="H57" s="13">
        <v>0</v>
      </c>
    </row>
    <row r="58" spans="4:7" ht="12" customHeight="1">
      <c r="D58" s="96" t="s">
        <v>221</v>
      </c>
      <c r="E58" s="97"/>
      <c r="F58" s="97"/>
      <c r="G58" s="29">
        <v>38.098</v>
      </c>
    </row>
    <row r="59" spans="1:8" ht="12.75">
      <c r="A59" s="10"/>
      <c r="B59" s="10"/>
      <c r="C59" s="10" t="s">
        <v>152</v>
      </c>
      <c r="D59" s="94" t="s">
        <v>153</v>
      </c>
      <c r="E59" s="95"/>
      <c r="F59" s="10"/>
      <c r="G59" s="20"/>
      <c r="H59" s="20"/>
    </row>
    <row r="60" spans="1:8" ht="12.75">
      <c r="A60" s="4" t="s">
        <v>139</v>
      </c>
      <c r="B60" s="4"/>
      <c r="C60" s="4" t="s">
        <v>155</v>
      </c>
      <c r="D60" s="80" t="s">
        <v>156</v>
      </c>
      <c r="E60" s="71"/>
      <c r="F60" s="4" t="s">
        <v>125</v>
      </c>
      <c r="G60" s="13">
        <v>40.8</v>
      </c>
      <c r="H60" s="13">
        <v>0</v>
      </c>
    </row>
    <row r="61" spans="4:7" ht="12" customHeight="1">
      <c r="D61" s="96" t="s">
        <v>222</v>
      </c>
      <c r="E61" s="97"/>
      <c r="F61" s="97"/>
      <c r="G61" s="29">
        <v>40.8</v>
      </c>
    </row>
    <row r="62" spans="1:8" ht="12.75">
      <c r="A62" s="10"/>
      <c r="B62" s="10"/>
      <c r="C62" s="10" t="s">
        <v>159</v>
      </c>
      <c r="D62" s="94" t="s">
        <v>160</v>
      </c>
      <c r="E62" s="95"/>
      <c r="F62" s="10"/>
      <c r="G62" s="20"/>
      <c r="H62" s="20"/>
    </row>
    <row r="63" spans="1:8" ht="12.75">
      <c r="A63" s="4" t="s">
        <v>117</v>
      </c>
      <c r="B63" s="4"/>
      <c r="C63" s="4" t="s">
        <v>162</v>
      </c>
      <c r="D63" s="80" t="s">
        <v>163</v>
      </c>
      <c r="E63" s="71"/>
      <c r="F63" s="4" t="s">
        <v>72</v>
      </c>
      <c r="G63" s="13">
        <v>0.0495</v>
      </c>
      <c r="H63" s="13">
        <v>0</v>
      </c>
    </row>
    <row r="64" spans="4:7" ht="12" customHeight="1">
      <c r="D64" s="96" t="s">
        <v>223</v>
      </c>
      <c r="E64" s="97"/>
      <c r="F64" s="97"/>
      <c r="G64" s="29">
        <v>0.0055</v>
      </c>
    </row>
    <row r="65" spans="1:8" ht="12" customHeight="1">
      <c r="A65" s="4"/>
      <c r="B65" s="4"/>
      <c r="C65" s="4"/>
      <c r="D65" s="96" t="s">
        <v>224</v>
      </c>
      <c r="E65" s="97"/>
      <c r="F65" s="96"/>
      <c r="G65" s="29">
        <v>0.044</v>
      </c>
      <c r="H65" s="23"/>
    </row>
    <row r="66" spans="1:8" ht="12.75">
      <c r="A66" s="4" t="s">
        <v>126</v>
      </c>
      <c r="B66" s="4"/>
      <c r="C66" s="4" t="s">
        <v>166</v>
      </c>
      <c r="D66" s="80" t="s">
        <v>167</v>
      </c>
      <c r="E66" s="71"/>
      <c r="F66" s="4" t="s">
        <v>168</v>
      </c>
      <c r="G66" s="13">
        <v>1</v>
      </c>
      <c r="H66" s="13">
        <v>0</v>
      </c>
    </row>
    <row r="67" spans="1:8" ht="12.75">
      <c r="A67" s="4" t="s">
        <v>154</v>
      </c>
      <c r="B67" s="4"/>
      <c r="C67" s="4" t="s">
        <v>170</v>
      </c>
      <c r="D67" s="80" t="s">
        <v>171</v>
      </c>
      <c r="E67" s="71"/>
      <c r="F67" s="4" t="s">
        <v>172</v>
      </c>
      <c r="G67" s="13">
        <v>1</v>
      </c>
      <c r="H67" s="13">
        <v>0</v>
      </c>
    </row>
    <row r="68" spans="1:8" ht="12.75">
      <c r="A68" s="10"/>
      <c r="B68" s="10"/>
      <c r="C68" s="10" t="s">
        <v>176</v>
      </c>
      <c r="D68" s="94" t="s">
        <v>177</v>
      </c>
      <c r="E68" s="95"/>
      <c r="F68" s="10"/>
      <c r="G68" s="20"/>
      <c r="H68" s="20"/>
    </row>
    <row r="69" spans="1:8" ht="12.75">
      <c r="A69" s="4" t="s">
        <v>161</v>
      </c>
      <c r="B69" s="4"/>
      <c r="C69" s="4" t="s">
        <v>179</v>
      </c>
      <c r="D69" s="80" t="s">
        <v>180</v>
      </c>
      <c r="E69" s="71"/>
      <c r="F69" s="4" t="s">
        <v>125</v>
      </c>
      <c r="G69" s="13">
        <v>40.8</v>
      </c>
      <c r="H69" s="13">
        <v>0</v>
      </c>
    </row>
    <row r="70" spans="4:7" ht="12" customHeight="1">
      <c r="D70" s="96" t="s">
        <v>225</v>
      </c>
      <c r="E70" s="97"/>
      <c r="F70" s="97"/>
      <c r="G70" s="29">
        <v>40.8</v>
      </c>
    </row>
    <row r="71" spans="1:8" ht="12.75">
      <c r="A71" s="4" t="s">
        <v>165</v>
      </c>
      <c r="B71" s="4"/>
      <c r="C71" s="4" t="s">
        <v>183</v>
      </c>
      <c r="D71" s="80" t="s">
        <v>184</v>
      </c>
      <c r="E71" s="71"/>
      <c r="F71" s="4" t="s">
        <v>125</v>
      </c>
      <c r="G71" s="13">
        <v>4.95</v>
      </c>
      <c r="H71" s="13">
        <v>0</v>
      </c>
    </row>
    <row r="72" spans="4:7" ht="12" customHeight="1">
      <c r="D72" s="96" t="s">
        <v>226</v>
      </c>
      <c r="E72" s="97"/>
      <c r="F72" s="97"/>
      <c r="G72" s="29">
        <v>0.55</v>
      </c>
    </row>
    <row r="73" spans="1:8" ht="12" customHeight="1">
      <c r="A73" s="4"/>
      <c r="B73" s="4"/>
      <c r="C73" s="4"/>
      <c r="D73" s="96" t="s">
        <v>227</v>
      </c>
      <c r="E73" s="97"/>
      <c r="F73" s="96"/>
      <c r="G73" s="29">
        <v>4.4</v>
      </c>
      <c r="H73" s="23"/>
    </row>
    <row r="75" ht="11.25" customHeight="1">
      <c r="A75" s="6" t="s">
        <v>200</v>
      </c>
    </row>
    <row r="76" spans="1:7" ht="12.75">
      <c r="A76" s="79"/>
      <c r="B76" s="71"/>
      <c r="C76" s="71"/>
      <c r="D76" s="71"/>
      <c r="E76" s="71"/>
      <c r="F76" s="71"/>
      <c r="G76" s="71"/>
    </row>
  </sheetData>
  <sheetProtection/>
  <mergeCells count="82">
    <mergeCell ref="D70:F70"/>
    <mergeCell ref="D71:E71"/>
    <mergeCell ref="D72:F72"/>
    <mergeCell ref="D73:F73"/>
    <mergeCell ref="A76:G76"/>
    <mergeCell ref="D64:F64"/>
    <mergeCell ref="D65:F65"/>
    <mergeCell ref="D66:E66"/>
    <mergeCell ref="D67:E67"/>
    <mergeCell ref="D68:E68"/>
    <mergeCell ref="D69:E69"/>
    <mergeCell ref="D58:F58"/>
    <mergeCell ref="D59:E59"/>
    <mergeCell ref="D60:E60"/>
    <mergeCell ref="D61:F61"/>
    <mergeCell ref="D62:E62"/>
    <mergeCell ref="D63:E63"/>
    <mergeCell ref="D52:F52"/>
    <mergeCell ref="D53:E53"/>
    <mergeCell ref="D54:E54"/>
    <mergeCell ref="D55:F55"/>
    <mergeCell ref="D56:E56"/>
    <mergeCell ref="D57:E57"/>
    <mergeCell ref="D46:E46"/>
    <mergeCell ref="D47:F47"/>
    <mergeCell ref="D48:E48"/>
    <mergeCell ref="D49:F49"/>
    <mergeCell ref="D50:E50"/>
    <mergeCell ref="D51:E51"/>
    <mergeCell ref="D40:F40"/>
    <mergeCell ref="D41:E41"/>
    <mergeCell ref="D42:E42"/>
    <mergeCell ref="D43:E43"/>
    <mergeCell ref="D44:F44"/>
    <mergeCell ref="D45:E45"/>
    <mergeCell ref="D34:E34"/>
    <mergeCell ref="D35:E35"/>
    <mergeCell ref="D36:F36"/>
    <mergeCell ref="D37:E37"/>
    <mergeCell ref="D38:F38"/>
    <mergeCell ref="D39:E39"/>
    <mergeCell ref="D28:F28"/>
    <mergeCell ref="D29:F29"/>
    <mergeCell ref="D30:F30"/>
    <mergeCell ref="D31:E31"/>
    <mergeCell ref="D32:F32"/>
    <mergeCell ref="D33:F33"/>
    <mergeCell ref="D22:E22"/>
    <mergeCell ref="D23:F23"/>
    <mergeCell ref="D24:E24"/>
    <mergeCell ref="D25:F25"/>
    <mergeCell ref="D26:E26"/>
    <mergeCell ref="D27:E27"/>
    <mergeCell ref="D16:E16"/>
    <mergeCell ref="D17:F17"/>
    <mergeCell ref="D18:F18"/>
    <mergeCell ref="D19:E19"/>
    <mergeCell ref="D20:F20"/>
    <mergeCell ref="D21:E21"/>
    <mergeCell ref="D10:E10"/>
    <mergeCell ref="D11:E11"/>
    <mergeCell ref="D12:E12"/>
    <mergeCell ref="D13:E13"/>
    <mergeCell ref="D14:E14"/>
    <mergeCell ref="D15:E15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375" right="0.39375" top="0.5909722222222222" bottom="0.5909722222222222" header="0.5" footer="0.5"/>
  <pageSetup fitToHeight="1" fitToWidth="1" horizontalDpi="30066" verticalDpi="30066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4">
      <selection activeCell="A1" sqref="A1"/>
    </sheetView>
  </sheetViews>
  <sheetFormatPr defaultColWidth="11.57421875" defaultRowHeight="12.75"/>
  <cols>
    <col min="1" max="1" width="9.140625" style="1" customWidth="1"/>
    <col min="2" max="2" width="12.8515625" style="1" customWidth="1"/>
    <col min="3" max="3" width="22.8515625" style="1" customWidth="1"/>
    <col min="4" max="4" width="10.00390625" style="1" customWidth="1"/>
    <col min="5" max="5" width="14.00390625" style="1" customWidth="1"/>
    <col min="6" max="6" width="22.8515625" style="1" customWidth="1"/>
    <col min="7" max="7" width="9.140625" style="1" customWidth="1"/>
    <col min="8" max="8" width="12.8515625" style="1" customWidth="1"/>
    <col min="9" max="9" width="22.8515625" style="1" customWidth="1"/>
    <col min="10" max="16384" width="11.57421875" style="1" customWidth="1"/>
  </cols>
  <sheetData>
    <row r="1" spans="1:9" ht="72.75" customHeight="1">
      <c r="A1" s="47"/>
      <c r="B1" s="31"/>
      <c r="C1" s="98" t="s">
        <v>228</v>
      </c>
      <c r="D1" s="67"/>
      <c r="E1" s="67"/>
      <c r="F1" s="67"/>
      <c r="G1" s="67"/>
      <c r="H1" s="67"/>
      <c r="I1" s="67"/>
    </row>
    <row r="2" spans="1:10" ht="12.75">
      <c r="A2" s="68" t="s">
        <v>1</v>
      </c>
      <c r="B2" s="69"/>
      <c r="C2" s="72" t="str">
        <f>'Stavební rozpočet'!D2</f>
        <v>OPRAVA OPĚRNÉ ZDI v Milenově</v>
      </c>
      <c r="D2" s="89"/>
      <c r="E2" s="75" t="s">
        <v>5</v>
      </c>
      <c r="F2" s="75" t="str">
        <f>'Stavební rozpočet'!I2</f>
        <v> </v>
      </c>
      <c r="G2" s="69"/>
      <c r="H2" s="75" t="s">
        <v>229</v>
      </c>
      <c r="I2" s="99"/>
      <c r="J2" s="24"/>
    </row>
    <row r="3" spans="1:10" ht="12.75">
      <c r="A3" s="70"/>
      <c r="B3" s="71"/>
      <c r="C3" s="73"/>
      <c r="D3" s="73"/>
      <c r="E3" s="71"/>
      <c r="F3" s="71"/>
      <c r="G3" s="71"/>
      <c r="H3" s="71"/>
      <c r="I3" s="77"/>
      <c r="J3" s="24"/>
    </row>
    <row r="4" spans="1:10" ht="12.75">
      <c r="A4" s="78" t="s">
        <v>7</v>
      </c>
      <c r="B4" s="71"/>
      <c r="C4" s="79" t="str">
        <f>'Stavební rozpočet'!D4</f>
        <v> </v>
      </c>
      <c r="D4" s="71"/>
      <c r="E4" s="79" t="s">
        <v>10</v>
      </c>
      <c r="F4" s="79" t="str">
        <f>'Stavební rozpočet'!I4</f>
        <v> </v>
      </c>
      <c r="G4" s="71"/>
      <c r="H4" s="79" t="s">
        <v>229</v>
      </c>
      <c r="I4" s="100"/>
      <c r="J4" s="24"/>
    </row>
    <row r="5" spans="1:10" ht="12.75">
      <c r="A5" s="70"/>
      <c r="B5" s="71"/>
      <c r="C5" s="71"/>
      <c r="D5" s="71"/>
      <c r="E5" s="71"/>
      <c r="F5" s="71"/>
      <c r="G5" s="71"/>
      <c r="H5" s="71"/>
      <c r="I5" s="77"/>
      <c r="J5" s="24"/>
    </row>
    <row r="6" spans="1:10" ht="12.75">
      <c r="A6" s="78" t="s">
        <v>11</v>
      </c>
      <c r="B6" s="71"/>
      <c r="C6" s="79" t="str">
        <f>'Stavební rozpočet'!D6</f>
        <v>OBEC MILENOV</v>
      </c>
      <c r="D6" s="71"/>
      <c r="E6" s="79" t="s">
        <v>14</v>
      </c>
      <c r="F6" s="79" t="str">
        <f>'Stavební rozpočet'!I6</f>
        <v> </v>
      </c>
      <c r="G6" s="71"/>
      <c r="H6" s="79" t="s">
        <v>229</v>
      </c>
      <c r="I6" s="100"/>
      <c r="J6" s="24"/>
    </row>
    <row r="7" spans="1:10" ht="12.75">
      <c r="A7" s="70"/>
      <c r="B7" s="71"/>
      <c r="C7" s="71"/>
      <c r="D7" s="71"/>
      <c r="E7" s="71"/>
      <c r="F7" s="71"/>
      <c r="G7" s="71"/>
      <c r="H7" s="71"/>
      <c r="I7" s="77"/>
      <c r="J7" s="24"/>
    </row>
    <row r="8" spans="1:10" ht="12.75">
      <c r="A8" s="78" t="s">
        <v>8</v>
      </c>
      <c r="B8" s="71"/>
      <c r="C8" s="79" t="str">
        <f>'Stavební rozpočet'!G4</f>
        <v>03.05.2020</v>
      </c>
      <c r="D8" s="71"/>
      <c r="E8" s="79" t="s">
        <v>13</v>
      </c>
      <c r="F8" s="79" t="str">
        <f>'Stavební rozpočet'!G6</f>
        <v> </v>
      </c>
      <c r="G8" s="71"/>
      <c r="H8" s="80" t="s">
        <v>230</v>
      </c>
      <c r="I8" s="100" t="s">
        <v>196</v>
      </c>
      <c r="J8" s="24"/>
    </row>
    <row r="9" spans="1:10" ht="12.75">
      <c r="A9" s="70"/>
      <c r="B9" s="71"/>
      <c r="C9" s="71"/>
      <c r="D9" s="71"/>
      <c r="E9" s="71"/>
      <c r="F9" s="71"/>
      <c r="G9" s="71"/>
      <c r="H9" s="71"/>
      <c r="I9" s="77"/>
      <c r="J9" s="24"/>
    </row>
    <row r="10" spans="1:10" ht="12.75">
      <c r="A10" s="78" t="s">
        <v>15</v>
      </c>
      <c r="B10" s="71"/>
      <c r="C10" s="79" t="str">
        <f>'Stavební rozpočet'!D8</f>
        <v> </v>
      </c>
      <c r="D10" s="71"/>
      <c r="E10" s="79" t="s">
        <v>17</v>
      </c>
      <c r="F10" s="79" t="str">
        <f>'Stavební rozpočet'!I8</f>
        <v> </v>
      </c>
      <c r="G10" s="71"/>
      <c r="H10" s="80" t="s">
        <v>231</v>
      </c>
      <c r="I10" s="103" t="str">
        <f>'Stavební rozpočet'!G8</f>
        <v>03.05.2020</v>
      </c>
      <c r="J10" s="24"/>
    </row>
    <row r="11" spans="1:10" ht="12.75">
      <c r="A11" s="101"/>
      <c r="B11" s="102"/>
      <c r="C11" s="102"/>
      <c r="D11" s="102"/>
      <c r="E11" s="102"/>
      <c r="F11" s="102"/>
      <c r="G11" s="102"/>
      <c r="H11" s="102"/>
      <c r="I11" s="104"/>
      <c r="J11" s="24"/>
    </row>
    <row r="12" spans="1:9" ht="23.25" customHeight="1">
      <c r="A12" s="105" t="s">
        <v>232</v>
      </c>
      <c r="B12" s="106"/>
      <c r="C12" s="106"/>
      <c r="D12" s="106"/>
      <c r="E12" s="106"/>
      <c r="F12" s="106"/>
      <c r="G12" s="106"/>
      <c r="H12" s="106"/>
      <c r="I12" s="106"/>
    </row>
    <row r="13" spans="1:10" ht="26.25" customHeight="1">
      <c r="A13" s="32" t="s">
        <v>233</v>
      </c>
      <c r="B13" s="107" t="s">
        <v>234</v>
      </c>
      <c r="C13" s="108"/>
      <c r="D13" s="32" t="s">
        <v>235</v>
      </c>
      <c r="E13" s="107" t="s">
        <v>236</v>
      </c>
      <c r="F13" s="108"/>
      <c r="G13" s="32" t="s">
        <v>237</v>
      </c>
      <c r="H13" s="107" t="s">
        <v>238</v>
      </c>
      <c r="I13" s="108"/>
      <c r="J13" s="24"/>
    </row>
    <row r="14" spans="1:10" ht="15" customHeight="1">
      <c r="A14" s="33" t="s">
        <v>239</v>
      </c>
      <c r="B14" s="37" t="s">
        <v>240</v>
      </c>
      <c r="C14" s="41">
        <f>SUM('Stavební rozpočet'!AB12:AB59)</f>
        <v>0</v>
      </c>
      <c r="D14" s="109" t="s">
        <v>241</v>
      </c>
      <c r="E14" s="110"/>
      <c r="F14" s="41">
        <v>0</v>
      </c>
      <c r="G14" s="109" t="s">
        <v>242</v>
      </c>
      <c r="H14" s="110"/>
      <c r="I14" s="41">
        <v>0</v>
      </c>
      <c r="J14" s="24"/>
    </row>
    <row r="15" spans="1:10" ht="15" customHeight="1">
      <c r="A15" s="34"/>
      <c r="B15" s="37" t="s">
        <v>31</v>
      </c>
      <c r="C15" s="41">
        <f>SUM('Stavební rozpočet'!AC12:AC59)</f>
        <v>0</v>
      </c>
      <c r="D15" s="109" t="s">
        <v>243</v>
      </c>
      <c r="E15" s="110"/>
      <c r="F15" s="41">
        <v>0</v>
      </c>
      <c r="G15" s="109" t="s">
        <v>244</v>
      </c>
      <c r="H15" s="110"/>
      <c r="I15" s="41">
        <v>0</v>
      </c>
      <c r="J15" s="24"/>
    </row>
    <row r="16" spans="1:10" ht="15" customHeight="1">
      <c r="A16" s="33" t="s">
        <v>245</v>
      </c>
      <c r="B16" s="37" t="s">
        <v>240</v>
      </c>
      <c r="C16" s="41">
        <f>SUM('Stavební rozpočet'!AD12:AD59)</f>
        <v>0</v>
      </c>
      <c r="D16" s="109" t="s">
        <v>246</v>
      </c>
      <c r="E16" s="110"/>
      <c r="F16" s="41">
        <v>0</v>
      </c>
      <c r="G16" s="109" t="s">
        <v>247</v>
      </c>
      <c r="H16" s="110"/>
      <c r="I16" s="41">
        <v>0</v>
      </c>
      <c r="J16" s="24"/>
    </row>
    <row r="17" spans="1:10" ht="15" customHeight="1">
      <c r="A17" s="34"/>
      <c r="B17" s="37" t="s">
        <v>31</v>
      </c>
      <c r="C17" s="41">
        <f>SUM('Stavební rozpočet'!AE12:AE59)</f>
        <v>0</v>
      </c>
      <c r="D17" s="109"/>
      <c r="E17" s="110"/>
      <c r="F17" s="42"/>
      <c r="G17" s="109" t="s">
        <v>248</v>
      </c>
      <c r="H17" s="110"/>
      <c r="I17" s="41">
        <v>0</v>
      </c>
      <c r="J17" s="24"/>
    </row>
    <row r="18" spans="1:10" ht="15" customHeight="1">
      <c r="A18" s="33" t="s">
        <v>249</v>
      </c>
      <c r="B18" s="37" t="s">
        <v>240</v>
      </c>
      <c r="C18" s="41">
        <f>SUM('Stavební rozpočet'!AF12:AF59)</f>
        <v>0</v>
      </c>
      <c r="D18" s="109"/>
      <c r="E18" s="110"/>
      <c r="F18" s="42"/>
      <c r="G18" s="109" t="s">
        <v>250</v>
      </c>
      <c r="H18" s="110"/>
      <c r="I18" s="41">
        <v>0</v>
      </c>
      <c r="J18" s="24"/>
    </row>
    <row r="19" spans="1:10" ht="15" customHeight="1">
      <c r="A19" s="34"/>
      <c r="B19" s="37" t="s">
        <v>31</v>
      </c>
      <c r="C19" s="41">
        <f>SUM('Stavební rozpočet'!AG12:AG59)</f>
        <v>0</v>
      </c>
      <c r="D19" s="109"/>
      <c r="E19" s="110"/>
      <c r="F19" s="42"/>
      <c r="G19" s="109" t="s">
        <v>251</v>
      </c>
      <c r="H19" s="110"/>
      <c r="I19" s="41">
        <v>0</v>
      </c>
      <c r="J19" s="24"/>
    </row>
    <row r="20" spans="1:10" ht="15" customHeight="1">
      <c r="A20" s="111" t="s">
        <v>252</v>
      </c>
      <c r="B20" s="112"/>
      <c r="C20" s="41">
        <f>SUM('Stavební rozpočet'!AH12:AH59)</f>
        <v>0</v>
      </c>
      <c r="D20" s="109"/>
      <c r="E20" s="110"/>
      <c r="F20" s="42"/>
      <c r="G20" s="109"/>
      <c r="H20" s="110"/>
      <c r="I20" s="42"/>
      <c r="J20" s="24"/>
    </row>
    <row r="21" spans="1:10" ht="15" customHeight="1">
      <c r="A21" s="111" t="s">
        <v>253</v>
      </c>
      <c r="B21" s="112"/>
      <c r="C21" s="41">
        <f>SUM('Stavební rozpočet'!Z12:Z59)</f>
        <v>0</v>
      </c>
      <c r="D21" s="109"/>
      <c r="E21" s="110"/>
      <c r="F21" s="42"/>
      <c r="G21" s="109"/>
      <c r="H21" s="110"/>
      <c r="I21" s="42"/>
      <c r="J21" s="24"/>
    </row>
    <row r="22" spans="1:10" ht="16.5" customHeight="1">
      <c r="A22" s="111" t="s">
        <v>254</v>
      </c>
      <c r="B22" s="112"/>
      <c r="C22" s="41">
        <f>SUM(C14:C21)</f>
        <v>0</v>
      </c>
      <c r="D22" s="111" t="s">
        <v>255</v>
      </c>
      <c r="E22" s="112"/>
      <c r="F22" s="41">
        <f>SUM(F14:F21)</f>
        <v>0</v>
      </c>
      <c r="G22" s="111" t="s">
        <v>256</v>
      </c>
      <c r="H22" s="112"/>
      <c r="I22" s="41">
        <f>SUM(I14:I21)</f>
        <v>0</v>
      </c>
      <c r="J22" s="24"/>
    </row>
    <row r="23" spans="1:10" ht="15" customHeight="1">
      <c r="A23" s="5"/>
      <c r="B23" s="5"/>
      <c r="C23" s="39"/>
      <c r="D23" s="111" t="s">
        <v>257</v>
      </c>
      <c r="E23" s="112"/>
      <c r="F23" s="43">
        <v>0</v>
      </c>
      <c r="G23" s="111" t="s">
        <v>258</v>
      </c>
      <c r="H23" s="112"/>
      <c r="I23" s="41">
        <v>0</v>
      </c>
      <c r="J23" s="24"/>
    </row>
    <row r="24" spans="4:10" ht="15" customHeight="1">
      <c r="D24" s="5"/>
      <c r="E24" s="5"/>
      <c r="F24" s="44"/>
      <c r="G24" s="111" t="s">
        <v>259</v>
      </c>
      <c r="H24" s="112"/>
      <c r="I24" s="41">
        <v>0</v>
      </c>
      <c r="J24" s="24"/>
    </row>
    <row r="25" spans="6:10" ht="15" customHeight="1">
      <c r="F25" s="45"/>
      <c r="G25" s="111" t="s">
        <v>260</v>
      </c>
      <c r="H25" s="112"/>
      <c r="I25" s="41">
        <v>0</v>
      </c>
      <c r="J25" s="24"/>
    </row>
    <row r="26" spans="1:9" ht="12.75">
      <c r="A26" s="31"/>
      <c r="B26" s="31"/>
      <c r="C26" s="31"/>
      <c r="G26" s="5"/>
      <c r="H26" s="5"/>
      <c r="I26" s="5"/>
    </row>
    <row r="27" spans="1:9" ht="15" customHeight="1">
      <c r="A27" s="113" t="s">
        <v>261</v>
      </c>
      <c r="B27" s="114"/>
      <c r="C27" s="46">
        <f>SUM('Stavební rozpočet'!AJ12:AJ59)</f>
        <v>0</v>
      </c>
      <c r="D27" s="40"/>
      <c r="E27" s="31"/>
      <c r="F27" s="31"/>
      <c r="G27" s="31"/>
      <c r="H27" s="31"/>
      <c r="I27" s="31"/>
    </row>
    <row r="28" spans="1:10" ht="15" customHeight="1">
      <c r="A28" s="113" t="s">
        <v>262</v>
      </c>
      <c r="B28" s="114"/>
      <c r="C28" s="46">
        <f>SUM('Stavební rozpočet'!AK12:AK59)</f>
        <v>0</v>
      </c>
      <c r="D28" s="113" t="s">
        <v>263</v>
      </c>
      <c r="E28" s="114"/>
      <c r="F28" s="46">
        <f>ROUND(C28*(15/100),2)</f>
        <v>0</v>
      </c>
      <c r="G28" s="113" t="s">
        <v>264</v>
      </c>
      <c r="H28" s="114"/>
      <c r="I28" s="46">
        <f>SUM(C27:C29)</f>
        <v>0</v>
      </c>
      <c r="J28" s="24"/>
    </row>
    <row r="29" spans="1:10" ht="15" customHeight="1">
      <c r="A29" s="113" t="s">
        <v>265</v>
      </c>
      <c r="B29" s="114"/>
      <c r="C29" s="46">
        <f>SUM('Stavební rozpočet'!AL12:AL59)+(F22+I22+F23+I23+I24+I25)</f>
        <v>0</v>
      </c>
      <c r="D29" s="113" t="s">
        <v>266</v>
      </c>
      <c r="E29" s="114"/>
      <c r="F29" s="46">
        <f>ROUND(C29*(21/100),2)</f>
        <v>0</v>
      </c>
      <c r="G29" s="113" t="s">
        <v>267</v>
      </c>
      <c r="H29" s="114"/>
      <c r="I29" s="46">
        <f>SUM(F28:F29)+I28</f>
        <v>0</v>
      </c>
      <c r="J29" s="24"/>
    </row>
    <row r="30" spans="1:9" ht="12.75">
      <c r="A30" s="35"/>
      <c r="B30" s="35"/>
      <c r="C30" s="35"/>
      <c r="D30" s="35"/>
      <c r="E30" s="35"/>
      <c r="F30" s="35"/>
      <c r="G30" s="35"/>
      <c r="H30" s="35"/>
      <c r="I30" s="35"/>
    </row>
    <row r="31" spans="1:10" ht="14.25" customHeight="1">
      <c r="A31" s="115" t="s">
        <v>268</v>
      </c>
      <c r="B31" s="116"/>
      <c r="C31" s="117"/>
      <c r="D31" s="115" t="s">
        <v>269</v>
      </c>
      <c r="E31" s="116"/>
      <c r="F31" s="117"/>
      <c r="G31" s="115" t="s">
        <v>270</v>
      </c>
      <c r="H31" s="116"/>
      <c r="I31" s="117"/>
      <c r="J31" s="25"/>
    </row>
    <row r="32" spans="1:10" ht="14.25" customHeight="1">
      <c r="A32" s="118"/>
      <c r="B32" s="119"/>
      <c r="C32" s="120"/>
      <c r="D32" s="118"/>
      <c r="E32" s="119"/>
      <c r="F32" s="120"/>
      <c r="G32" s="118"/>
      <c r="H32" s="119"/>
      <c r="I32" s="120"/>
      <c r="J32" s="25"/>
    </row>
    <row r="33" spans="1:10" ht="14.25" customHeight="1">
      <c r="A33" s="118"/>
      <c r="B33" s="119"/>
      <c r="C33" s="120"/>
      <c r="D33" s="118"/>
      <c r="E33" s="119"/>
      <c r="F33" s="120"/>
      <c r="G33" s="118"/>
      <c r="H33" s="119"/>
      <c r="I33" s="120"/>
      <c r="J33" s="25"/>
    </row>
    <row r="34" spans="1:10" ht="14.25" customHeight="1">
      <c r="A34" s="118"/>
      <c r="B34" s="119"/>
      <c r="C34" s="120"/>
      <c r="D34" s="118"/>
      <c r="E34" s="119"/>
      <c r="F34" s="120"/>
      <c r="G34" s="118"/>
      <c r="H34" s="119"/>
      <c r="I34" s="120"/>
      <c r="J34" s="25"/>
    </row>
    <row r="35" spans="1:10" ht="14.25" customHeight="1">
      <c r="A35" s="121" t="s">
        <v>271</v>
      </c>
      <c r="B35" s="122"/>
      <c r="C35" s="123"/>
      <c r="D35" s="121" t="s">
        <v>271</v>
      </c>
      <c r="E35" s="122"/>
      <c r="F35" s="123"/>
      <c r="G35" s="121" t="s">
        <v>271</v>
      </c>
      <c r="H35" s="122"/>
      <c r="I35" s="123"/>
      <c r="J35" s="25"/>
    </row>
    <row r="36" spans="1:9" ht="11.25" customHeight="1">
      <c r="A36" s="36" t="s">
        <v>200</v>
      </c>
      <c r="B36" s="38"/>
      <c r="C36" s="38"/>
      <c r="D36" s="38"/>
      <c r="E36" s="38"/>
      <c r="F36" s="38"/>
      <c r="G36" s="38"/>
      <c r="H36" s="38"/>
      <c r="I36" s="38"/>
    </row>
    <row r="37" spans="1:9" ht="12.75">
      <c r="A37" s="79"/>
      <c r="B37" s="71"/>
      <c r="C37" s="71"/>
      <c r="D37" s="71"/>
      <c r="E37" s="71"/>
      <c r="F37" s="71"/>
      <c r="G37" s="71"/>
      <c r="H37" s="71"/>
      <c r="I37" s="71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375" right="0.39375" top="0.5909722222222222" bottom="0.5909722222222222" header="0.5" footer="0.5"/>
  <pageSetup fitToHeight="1" fitToWidth="1" horizontalDpi="30066" verticalDpi="30066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1009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2020-05-11T16:52:33Z</dcterms:created>
  <dcterms:modified xsi:type="dcterms:W3CDTF">2020-07-20T14:23:44Z</dcterms:modified>
  <cp:category/>
  <cp:version/>
  <cp:contentType/>
  <cp:contentStatus/>
</cp:coreProperties>
</file>